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6" rupBuild="18625"/>
  <workbookPr showInkAnnotation="0"/>
  <mc:AlternateContent xmlns:mc="http://schemas.openxmlformats.org/markup-compatibility/2006">
    <mc:Choice Requires="x15">
      <x15ac:absPath xmlns:x15ac="http://schemas.microsoft.com/office/spreadsheetml/2010/11/ac" url="H:\FISMA2\Final Document for Class\Template FISMA\Assignement Templates and Instructions\FedRamp\Sky Solutions SRTM\Sky Solutions SRTM\"/>
    </mc:Choice>
  </mc:AlternateContent>
  <bookViews>
    <workbookView xWindow="0" yWindow="0" windowWidth="15300" windowHeight="6780" tabRatio="708" activeTab="2" xr2:uid="{00000000-000D-0000-FFFF-FFFF00000000}"/>
  </bookViews>
  <sheets>
    <sheet name="System" sheetId="2" r:id="rId1"/>
    <sheet name="CtrlSummary" sheetId="3" r:id="rId2"/>
    <sheet name="AC" sheetId="1" r:id="rId3"/>
    <sheet name="IA" sheetId="9" r:id="rId4"/>
    <sheet name="IR" sheetId="10" r:id="rId5"/>
    <sheet name="SI" sheetId="19" r:id="rId6"/>
  </sheets>
  <definedNames>
    <definedName name="_xlnm._FilterDatabase" localSheetId="2" hidden="1">AC!$A$1:$U$1</definedName>
    <definedName name="_xlnm._FilterDatabase" localSheetId="1" hidden="1">CtrlSummary!$A$1:$I$10</definedName>
    <definedName name="_xlnm._FilterDatabase" localSheetId="3" hidden="1">IA!$A$1:$U$1</definedName>
    <definedName name="_xlnm._FilterDatabase" localSheetId="4" hidden="1">IR!$A$1:$U$1</definedName>
    <definedName name="_xlnm._FilterDatabase" localSheetId="5" hidden="1">SI!$A$1:$U$1</definedName>
    <definedName name="_xlnm._FilterDatabase" localSheetId="0" hidden="1">System!#REF!</definedName>
    <definedName name="Low" localSheetId="1">CtrlSummary!#REF!</definedName>
    <definedName name="Low" localSheetId="3">#REF!</definedName>
    <definedName name="Low" localSheetId="4">#REF!</definedName>
    <definedName name="Low" localSheetId="5">#REF!</definedName>
    <definedName name="Low">#REF!</definedName>
    <definedName name="_xlnm.Print_Area" localSheetId="2">AC!$C$1:$H$1</definedName>
    <definedName name="_xlnm.Print_Area" localSheetId="3">IA!$C$1:$H$1</definedName>
    <definedName name="_xlnm.Print_Area" localSheetId="4">IR!$C$1:$H$1</definedName>
    <definedName name="_xlnm.Print_Area" localSheetId="5">SI!$C$1:$H$1</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 i="3" l="1"/>
  <c r="G7" i="3"/>
  <c r="G5" i="3"/>
  <c r="G3" i="3"/>
  <c r="N2" i="9"/>
  <c r="D10" i="3"/>
  <c r="N2" i="19"/>
  <c r="N3" i="19"/>
  <c r="N2" i="10"/>
  <c r="N3" i="10"/>
  <c r="F7" i="3" s="1"/>
  <c r="E37" i="2" s="1"/>
  <c r="N4" i="10"/>
  <c r="N2" i="1"/>
  <c r="N3" i="1"/>
  <c r="N4" i="1"/>
  <c r="C7" i="2"/>
  <c r="E10" i="3"/>
  <c r="E7" i="3"/>
  <c r="E5" i="3"/>
  <c r="E3" i="3"/>
  <c r="F5" i="3"/>
  <c r="F10" i="3"/>
  <c r="H10" i="3"/>
  <c r="I10" i="3"/>
  <c r="D7" i="3"/>
  <c r="H7" i="3"/>
  <c r="I7" i="3"/>
  <c r="D5" i="3"/>
  <c r="H5" i="3"/>
  <c r="I5" i="3"/>
  <c r="D3" i="3"/>
  <c r="F3" i="3"/>
  <c r="B35" i="2" s="1"/>
  <c r="H3" i="3"/>
  <c r="I3" i="3"/>
  <c r="E41" i="2"/>
  <c r="E43" i="2"/>
  <c r="E42" i="2"/>
  <c r="E31" i="2"/>
  <c r="E33" i="2"/>
  <c r="E32" i="2"/>
  <c r="B43" i="2"/>
  <c r="B41" i="2"/>
  <c r="B42" i="2"/>
  <c r="B33" i="2"/>
  <c r="B32" i="2"/>
  <c r="B31" i="2"/>
  <c r="E46" i="2"/>
  <c r="E45" i="2"/>
  <c r="E47" i="2"/>
  <c r="B17" i="2" l="1"/>
  <c r="B18" i="2"/>
  <c r="B37" i="2"/>
  <c r="B36" i="2"/>
  <c r="E35" i="2"/>
  <c r="E36" i="2"/>
  <c r="B46" i="2"/>
  <c r="C11" i="2"/>
  <c r="B45" i="2"/>
  <c r="C9" i="2"/>
  <c r="C10" i="2"/>
  <c r="C12" i="2"/>
  <c r="C17" i="2"/>
  <c r="C19" i="2" s="1"/>
  <c r="B26" i="2"/>
  <c r="C26" i="2" s="1"/>
  <c r="B24" i="2"/>
  <c r="C24" i="2" s="1"/>
  <c r="B25" i="2"/>
  <c r="C25" i="2" s="1"/>
  <c r="B47" i="2"/>
  <c r="C8" i="2"/>
  <c r="C18" i="2"/>
  <c r="B19" i="2" l="1"/>
  <c r="C13" i="2"/>
</calcChain>
</file>

<file path=xl/sharedStrings.xml><?xml version="1.0" encoding="utf-8"?>
<sst xmlns="http://schemas.openxmlformats.org/spreadsheetml/2006/main" count="250" uniqueCount="102">
  <si>
    <t>Assessment Procedure</t>
  </si>
  <si>
    <t>Assessment Objective</t>
  </si>
  <si>
    <t>Observations and Evidence</t>
  </si>
  <si>
    <t>Implementation
Status</t>
  </si>
  <si>
    <t>Recommendation for Mitigation</t>
  </si>
  <si>
    <t>Assessor POC</t>
  </si>
  <si>
    <t>Partially Implemented</t>
  </si>
  <si>
    <t>Other than Satisfied</t>
  </si>
  <si>
    <t>Low</t>
  </si>
  <si>
    <t>Examine</t>
  </si>
  <si>
    <t>Interview</t>
  </si>
  <si>
    <t>Test</t>
  </si>
  <si>
    <t>Assessment Result</t>
  </si>
  <si>
    <t>Likelihood Level</t>
  </si>
  <si>
    <t>Impact Level</t>
  </si>
  <si>
    <t>Risk Exposure Level</t>
  </si>
  <si>
    <t>Risk Statement</t>
  </si>
  <si>
    <t>Identified Risk</t>
  </si>
  <si>
    <t>Prior Risk Exposure Level</t>
  </si>
  <si>
    <t>Prior Assessment Result</t>
  </si>
  <si>
    <t>System Name</t>
  </si>
  <si>
    <t>CSP Name</t>
  </si>
  <si>
    <t>Implementation Status</t>
  </si>
  <si>
    <t>Access Control (AC)</t>
  </si>
  <si>
    <t>AC-11</t>
  </si>
  <si>
    <t>Session Lock</t>
  </si>
  <si>
    <t>Identification and Authentication (IA)</t>
  </si>
  <si>
    <t>Identification and Authentication (Organizational Users) | Network Access to Privileged Accounts</t>
  </si>
  <si>
    <t>Incident Response (IR)</t>
  </si>
  <si>
    <t>IR-2</t>
  </si>
  <si>
    <t>Incident Response Training</t>
  </si>
  <si>
    <t>Planning (PL)</t>
  </si>
  <si>
    <t>System and Information Integrity (SI)</t>
  </si>
  <si>
    <t>SI-16</t>
  </si>
  <si>
    <t>Memory Protection</t>
  </si>
  <si>
    <t>Total Controls</t>
  </si>
  <si>
    <t>Implemented</t>
  </si>
  <si>
    <t>Planned</t>
  </si>
  <si>
    <t>Alternative Implementation</t>
  </si>
  <si>
    <t>Not Applicable</t>
  </si>
  <si>
    <t>Satisfied</t>
  </si>
  <si>
    <t>Percent Satisfied</t>
  </si>
  <si>
    <t>Count</t>
  </si>
  <si>
    <t>Percentage</t>
  </si>
  <si>
    <t>Control Name</t>
  </si>
  <si>
    <t>Categorization Level</t>
  </si>
  <si>
    <t>Access Control Summary</t>
  </si>
  <si>
    <t>Combined Summary</t>
  </si>
  <si>
    <t>Identification and Authentication Summary</t>
  </si>
  <si>
    <t>System and Information Integrity Summary</t>
  </si>
  <si>
    <t>Assessment Results (Current)</t>
  </si>
  <si>
    <t>Assessment Results (Prior)</t>
  </si>
  <si>
    <t>Incident Response Summary</t>
  </si>
  <si>
    <t>Control ID</t>
  </si>
  <si>
    <t>High</t>
  </si>
  <si>
    <t>Moderate</t>
  </si>
  <si>
    <t>AC</t>
  </si>
  <si>
    <t>Total</t>
  </si>
  <si>
    <t>Control Family</t>
  </si>
  <si>
    <t>IA</t>
  </si>
  <si>
    <t>IR</t>
  </si>
  <si>
    <t>SI</t>
  </si>
  <si>
    <t>IA-2 (1)</t>
  </si>
  <si>
    <t>Automated mechanisms implementing access control policy for session lock</t>
  </si>
  <si>
    <t>AC-11.b</t>
  </si>
  <si>
    <t>IR-2.b</t>
  </si>
  <si>
    <t>Automated mechanisms supporting and/or implementing multifactor authentication capability</t>
  </si>
  <si>
    <t>SI-16.1</t>
  </si>
  <si>
    <t>SI-16.2</t>
  </si>
  <si>
    <t>Automated mechanisms supporting and/or implementing safeguards to protect information system memory from unauthorized code execution</t>
  </si>
  <si>
    <t>System and information integrity policy; procedures addressing memory protection for the information system; information system design documentation; information system configuration settings and associated documentation; list of security safeguards protecting information system memory from unauthorized code execution; information system audit records; other relevant documents or records</t>
  </si>
  <si>
    <t>Organizational personnel with responsibility for memory protection; organizational personnel with information security responsibilities; system/network administrators; system developer</t>
  </si>
  <si>
    <t>Determine if the organization:
 - defines security safeguards to be implemented to protect information system memory from unauthorized code execution</t>
  </si>
  <si>
    <t>Determine if the information system:
 - implements organization-defined security safeguards to protect its memory from unauthorized code execution</t>
  </si>
  <si>
    <t>System/network administrators; organizational personnel with information security responsibilities; system developers</t>
  </si>
  <si>
    <t>AC-11.a.1</t>
  </si>
  <si>
    <t>Access control policy; procedures addressing session lock; procedures addressing identification and authentication; information system design documentation; information system configuration settings and associated documentation; security plan; other relevant documents or records</t>
  </si>
  <si>
    <t>AC-11.a.2</t>
  </si>
  <si>
    <t>Determine if the organization:
 - defines the time period of user inactivity after which the information system initiates a session lock</t>
  </si>
  <si>
    <t>Determine if the information system:
 - prevents further access to the system by initiating a session lock after organization-defined time period of user inactivity or upon receiving a request from a user</t>
  </si>
  <si>
    <t>Determine if the information system:
 - retains the session lock until the user reestablishes access using established identification and authentication procedures</t>
  </si>
  <si>
    <t>Identification and authentication policy; procedures addressing user identification and authentication; information system design documentation; information system configuration settings and associated documentation; information system audit records; list of information system accounts; other relevant documents or records</t>
  </si>
  <si>
    <t>IA-2(1).1</t>
  </si>
  <si>
    <t>Organizational personnel with information system operations responsibilities; organizational personnel with account management responsibilities; organizational personnel with information security responsibilities; system/network administrators; system developers</t>
  </si>
  <si>
    <t>IR-2.a.1</t>
  </si>
  <si>
    <t>Determine if the organization:
 - defines a time period within which incident response training is to be provided to information system users assuming an incident response role or responsibility</t>
  </si>
  <si>
    <t>Incident response policy; procedures addressing incident response training; incident response training curriculum; incident response training materials; security plan; incident response plan; security plan; incident response training records; other relevant documents or records</t>
  </si>
  <si>
    <t>IR-2.a.2</t>
  </si>
  <si>
    <t>Determine if the organization:
 - provides incident response training to information system users consistent with assigned roles and responsibilities within the organization-defined time period of assuming an incident response role or responsibility</t>
  </si>
  <si>
    <t>Organizational personnel with incident response training and operational responsibilities; organizational personnel with information security responsibilities</t>
  </si>
  <si>
    <t>Determine if the organization:
 - provides incident response training to information system users consistent with assigned roles and responsibilities when required by information system changes</t>
  </si>
  <si>
    <t>Determine if the information system:
 - implements multifactor authentication for network access to privileged accounts</t>
  </si>
  <si>
    <t>SSP Imp. Statement Differential</t>
  </si>
  <si>
    <t>SSP Implementation Statement Differential</t>
  </si>
  <si>
    <t>Bernard Todjo
(Email address here)
240-264-0356</t>
  </si>
  <si>
    <t>Observation: Per review of the Sky Solutions System Security Plan and security configuration settings, the organization has defined a time period of 15 minutes of user inactivity after which Sky Solutions initiates a session lock. 
Evidence
Sky Solutions SaaS System Security Plan
Screenshot11
Screenshot12</t>
  </si>
  <si>
    <t>Observation: After Sky Solutions initiates a session lock after 15 minutes of user inactivity, the system retains the session lock until the user reestablishes access using established identification and authentication procedures.
Evidence:
File3</t>
  </si>
  <si>
    <t>Observation: Per interview with Bill Madison, Director, Compliance and Rene Sterling, Chief Security Officer on June 20, 2016, Sky Solutions initiates a session lock after 15 minutes of inactivity by a user for both the backend Windows Servers employed in the Sky Solutions environment as well as the Sky Solutions application itself. The Windows Servers employ a session lock via Group Policy Object (GPO) settings configured in the Veris Group domain policy. In addition, the Sky Solutions application employs a session lock via the IIS web server configuration settings. Sky Solutions prevents further access to the system by initiating a session lock after 15 minutes of user inactivity.
Evidence
AC_InterviewNotes
File1
Screenshot1
Screenshot10
Screenshot11</t>
  </si>
  <si>
    <t>Observation: Per interview with Bill Madison, Director, Compliance and Rene Sterling, Chief Security Officer on June 20, 2016, Multifactor authentication is implemented for all privileged access to the Sky Solutions environment. Veris Group employees must authenticate to the network via OpenVPN utilizing an associated username and password as well as a second factor of authentication derived from the Duo mobile application on their mobile devices.
Verified network access via OPENVPN which required multifactor authentication; Username and Password, and a passcode. Once a user successfully logs onto OpenVPN via username and password, they are prompted to enter their Duo Security MFA pin
Evidence
Screenshot5
Screenshot6
Screenshot7
Screenshot8</t>
  </si>
  <si>
    <t>Observation: Per the Sky Solutions SSP, new hires are required to complete the incident response training within 90 days of employment. When changes to the system occur, the incident response training is updated to reflect any changes that affect incident response. Personnel are required to complete the updated training within 90 days of its release.
Evidence
Sky Solutions SSP</t>
  </si>
  <si>
    <t>Observation: Per the Sky Solutions SSP, currently no changes to the system have occurred, necessitating the update of the incident response training.
Evidence
Sky Solutions SSP</t>
  </si>
  <si>
    <t>Observation: Per examination of the Incident Response Training material and Incident Response Training Log, the organization provides incident response training on an annual basis. Per the SSP, since all personnel are are considered to have roles and responsibilities within the incident reporting process, incident response training is provided as a part of new hire onboarding.
Per interview with Bill Madison, Director, Compliance and Rene Sterling, Chief Security Officer on June 22, 2016, Veris Group provides incident response training to all personnel within 90 days of assuming an incident response role and/or responsibility. In addition, personnel are provided incident response training on an annual basis and when significant changes are made to the Sky Solutions environment. 
Evidence:
IR_InterviewNotes
IR-2 Incident Response Training Log
File2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</si>
</sst>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indexed="8"/>
      <name val="Calibri"/>
      <family val="2"/>
    </font>
    <font>
      <sz val="11"/>
      <color theme="1"/>
      <name val="Calibri"/>
      <family val="2"/>
      <scheme val="minor"/>
    </font>
    <font>
      <sz val="11"/>
      <color theme="1"/>
      <name val="Calibri"/>
      <family val="2"/>
      <scheme val="minor"/>
    </font>
    <font>
      <sz val="10"/>
      <color indexed="8"/>
      <name val="Calibri"/>
      <family val="2"/>
    </font>
    <font>
      <sz val="10"/>
      <color theme="1"/>
      <name val="Calibri"/>
      <family val="2"/>
      <scheme val="minor"/>
    </font>
    <font>
      <sz val="11"/>
      <color indexed="8"/>
      <name val="Arial"/>
      <family val="2"/>
    </font>
    <font>
      <b/>
      <sz val="10"/>
      <color indexed="8"/>
      <name val="Calibri"/>
      <family val="2"/>
      <scheme val="minor"/>
    </font>
    <font>
      <sz val="10"/>
      <color indexed="8"/>
      <name val="Calibri"/>
      <family val="2"/>
      <scheme val="minor"/>
    </font>
    <font>
      <b/>
      <sz val="10"/>
      <color theme="1"/>
      <name val="Arial"/>
      <family val="2"/>
    </font>
    <font>
      <b/>
      <sz val="10"/>
      <color theme="1"/>
      <name val="Calibri"/>
      <family val="2"/>
      <scheme val="minor"/>
    </font>
    <font>
      <sz val="9"/>
      <color theme="1"/>
      <name val="Calibri"/>
      <family val="2"/>
      <scheme val="minor"/>
    </font>
    <font>
      <b/>
      <sz val="10"/>
      <name val="Calibri"/>
      <family val="2"/>
    </font>
    <font>
      <sz val="10"/>
      <name val="Calibri"/>
      <family val="2"/>
      <scheme val="minor"/>
    </font>
    <font>
      <sz val="11"/>
      <color indexed="8"/>
      <name val="Garamond"/>
      <family val="2"/>
    </font>
    <font>
      <sz val="10"/>
      <name val="Calibri"/>
      <family val="2"/>
    </font>
  </fonts>
  <fills count="9">
    <fill>
      <patternFill patternType="none"/>
    </fill>
    <fill>
      <patternFill patternType="gray125"/>
    </fill>
    <fill>
      <patternFill patternType="solid">
        <fgColor theme="8" tint="-0.499984740745262"/>
        <bgColor indexed="64"/>
      </patternFill>
    </fill>
    <fill>
      <patternFill patternType="solid">
        <fgColor theme="0"/>
        <bgColor indexed="64"/>
      </patternFill>
    </fill>
    <fill>
      <patternFill patternType="solid">
        <fgColor theme="0" tint="-0.14999847407452621"/>
        <bgColor indexed="64"/>
      </patternFill>
    </fill>
    <fill>
      <patternFill patternType="solid">
        <fgColor rgb="FFA6A6A6"/>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6" tint="0.59999389629810485"/>
        <bgColor indexed="65"/>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top style="thin">
        <color indexed="64"/>
      </top>
      <bottom style="thin">
        <color indexed="64"/>
      </bottom>
      <diagonal/>
    </border>
  </borders>
  <cellStyleXfs count="6">
    <xf numFmtId="0" fontId="0" fillId="0" borderId="0"/>
    <xf numFmtId="0" fontId="2" fillId="0" borderId="0"/>
    <xf numFmtId="0" fontId="13" fillId="0" borderId="0"/>
    <xf numFmtId="0" fontId="13" fillId="0" borderId="0"/>
    <xf numFmtId="0" fontId="1" fillId="8" borderId="0" applyNumberFormat="0" applyBorder="0" applyAlignment="0" applyProtection="0"/>
    <xf numFmtId="0" fontId="1" fillId="0" borderId="0"/>
  </cellStyleXfs>
  <cellXfs count="97">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8" fillId="5" borderId="1" xfId="0" applyFont="1" applyFill="1" applyBorder="1" applyAlignment="1">
      <alignment horizontal="centerContinuous" vertical="top" wrapText="1"/>
    </xf>
    <xf numFmtId="0" fontId="8" fillId="5" borderId="5" xfId="0" applyFont="1" applyFill="1" applyBorder="1" applyAlignment="1">
      <alignment horizontal="centerContinuous" vertical="top" wrapText="1"/>
    </xf>
    <xf numFmtId="0" fontId="9" fillId="0" borderId="1" xfId="0" applyFont="1" applyFill="1" applyBorder="1" applyAlignment="1">
      <alignment vertical="top" wrapText="1"/>
    </xf>
    <xf numFmtId="0" fontId="10" fillId="0" borderId="1" xfId="0" applyFont="1" applyFill="1" applyBorder="1" applyAlignment="1">
      <alignment horizontal="left" vertical="top" wrapText="1" indent="1"/>
    </xf>
    <xf numFmtId="0" fontId="8" fillId="5" borderId="1" xfId="0" applyFont="1" applyFill="1" applyBorder="1" applyAlignment="1">
      <alignment horizontal="center" vertical="top" wrapText="1"/>
    </xf>
    <xf numFmtId="0" fontId="4" fillId="0" borderId="2" xfId="0" applyFont="1" applyBorder="1" applyAlignment="1">
      <alignment vertical="top" wrapText="1"/>
    </xf>
    <xf numFmtId="0" fontId="4" fillId="0" borderId="0" xfId="0" applyFont="1" applyBorder="1" applyAlignment="1">
      <alignment vertical="top" wrapText="1"/>
    </xf>
    <xf numFmtId="0" fontId="11" fillId="7" borderId="1" xfId="0" applyFont="1" applyFill="1" applyBorder="1" applyAlignment="1">
      <alignment horizontal="center" vertical="center" wrapText="1"/>
    </xf>
    <xf numFmtId="0" fontId="11" fillId="7" borderId="4" xfId="0" applyFont="1" applyFill="1" applyBorder="1" applyAlignment="1">
      <alignment horizontal="center" vertical="center" wrapText="1"/>
    </xf>
    <xf numFmtId="0" fontId="11" fillId="7" borderId="1" xfId="0" applyFont="1" applyFill="1" applyBorder="1" applyAlignment="1" applyProtection="1">
      <alignment horizontal="center" vertical="center" wrapText="1"/>
      <protection locked="0"/>
    </xf>
    <xf numFmtId="0" fontId="4" fillId="4" borderId="1" xfId="0" applyFont="1" applyFill="1" applyBorder="1" applyAlignment="1" applyProtection="1">
      <alignment horizontal="left" vertical="top" wrapText="1"/>
      <protection locked="0"/>
    </xf>
    <xf numFmtId="0" fontId="3" fillId="3" borderId="1" xfId="0" applyFont="1" applyFill="1" applyBorder="1" applyAlignment="1" applyProtection="1">
      <alignment horizontal="center" vertical="top" wrapText="1"/>
      <protection locked="0"/>
    </xf>
    <xf numFmtId="0" fontId="3" fillId="2" borderId="1" xfId="0" applyFont="1" applyFill="1" applyBorder="1" applyAlignment="1" applyProtection="1">
      <alignment vertical="top" wrapText="1"/>
      <protection locked="0"/>
    </xf>
    <xf numFmtId="0" fontId="11" fillId="7" borderId="1" xfId="0" applyFont="1" applyFill="1" applyBorder="1" applyAlignment="1" applyProtection="1">
      <alignment horizontal="center" vertical="center" wrapText="1"/>
    </xf>
    <xf numFmtId="0" fontId="3" fillId="3" borderId="1" xfId="0" applyFont="1" applyFill="1" applyBorder="1" applyAlignment="1" applyProtection="1">
      <alignment horizontal="left" vertical="top" wrapText="1"/>
    </xf>
    <xf numFmtId="0" fontId="3" fillId="3" borderId="1" xfId="0" applyFont="1" applyFill="1" applyBorder="1" applyAlignment="1" applyProtection="1">
      <alignment vertical="top" wrapText="1"/>
    </xf>
    <xf numFmtId="0" fontId="11" fillId="7" borderId="1" xfId="0" applyFont="1" applyFill="1" applyBorder="1" applyAlignment="1" applyProtection="1">
      <alignment horizontal="center" vertical="center" wrapText="1"/>
      <protection hidden="1"/>
    </xf>
    <xf numFmtId="0" fontId="3" fillId="3" borderId="1" xfId="0" applyFont="1" applyFill="1" applyBorder="1" applyAlignment="1" applyProtection="1">
      <alignment horizontal="center" vertical="top" wrapText="1"/>
      <protection hidden="1"/>
    </xf>
    <xf numFmtId="0" fontId="9" fillId="0" borderId="1" xfId="0" applyFont="1" applyFill="1" applyBorder="1" applyAlignment="1">
      <alignment horizontal="center" vertical="top" wrapText="1"/>
    </xf>
    <xf numFmtId="0" fontId="10" fillId="0" borderId="1" xfId="0" applyFont="1" applyFill="1" applyBorder="1" applyAlignment="1">
      <alignment horizontal="center" vertical="top" wrapText="1"/>
    </xf>
    <xf numFmtId="0" fontId="4" fillId="0" borderId="0" xfId="0" applyFont="1" applyBorder="1" applyAlignment="1">
      <alignment horizontal="center" vertical="top" wrapText="1"/>
    </xf>
    <xf numFmtId="0" fontId="8" fillId="5" borderId="1" xfId="0" applyFont="1" applyFill="1" applyBorder="1" applyAlignment="1">
      <alignment vertical="top" wrapText="1"/>
    </xf>
    <xf numFmtId="0" fontId="8" fillId="5" borderId="7" xfId="0" applyFont="1" applyFill="1" applyBorder="1" applyAlignment="1">
      <alignment horizontal="center" vertical="center" wrapText="1"/>
    </xf>
    <xf numFmtId="0" fontId="4" fillId="0" borderId="1" xfId="0" applyFont="1" applyBorder="1" applyAlignment="1">
      <alignment horizontal="center" vertical="center" wrapText="1"/>
    </xf>
    <xf numFmtId="0" fontId="12" fillId="0" borderId="1" xfId="0" applyFont="1" applyFill="1" applyBorder="1" applyAlignment="1">
      <alignment horizontal="center" vertical="center" wrapText="1"/>
    </xf>
    <xf numFmtId="0" fontId="4" fillId="0" borderId="0" xfId="0" applyFont="1" applyBorder="1" applyAlignment="1">
      <alignment horizontal="center" vertical="center" wrapText="1"/>
    </xf>
    <xf numFmtId="0" fontId="9" fillId="5" borderId="1" xfId="0" applyFont="1" applyFill="1" applyBorder="1" applyAlignment="1">
      <alignment horizontal="center" vertical="top" wrapText="1"/>
    </xf>
    <xf numFmtId="0" fontId="3" fillId="3" borderId="1" xfId="0" applyFont="1" applyFill="1" applyBorder="1" applyAlignment="1" applyProtection="1">
      <alignment horizontal="left" vertical="top" wrapText="1"/>
      <protection locked="0"/>
    </xf>
    <xf numFmtId="0" fontId="3" fillId="0" borderId="0" xfId="0" applyFont="1" applyFill="1" applyBorder="1" applyAlignment="1" applyProtection="1">
      <alignment vertical="top" wrapText="1"/>
      <protection locked="0"/>
    </xf>
    <xf numFmtId="0" fontId="3" fillId="0" borderId="0" xfId="0" applyFont="1" applyFill="1" applyBorder="1" applyAlignment="1" applyProtection="1">
      <alignment vertical="top" wrapText="1"/>
    </xf>
    <xf numFmtId="0" fontId="3" fillId="0" borderId="0" xfId="0" applyFont="1" applyFill="1" applyBorder="1" applyAlignment="1" applyProtection="1">
      <alignment horizontal="center" vertical="top" wrapText="1"/>
      <protection locked="0"/>
    </xf>
    <xf numFmtId="0" fontId="3" fillId="0" borderId="0" xfId="0" applyFont="1" applyFill="1" applyBorder="1" applyAlignment="1" applyProtection="1">
      <alignment horizontal="center" vertical="top" wrapText="1"/>
      <protection hidden="1"/>
    </xf>
    <xf numFmtId="0" fontId="5" fillId="0" borderId="0" xfId="0" applyFont="1" applyFill="1" applyBorder="1" applyAlignment="1" applyProtection="1">
      <alignment vertical="top" wrapText="1"/>
      <protection locked="0"/>
    </xf>
    <xf numFmtId="0" fontId="5" fillId="0" borderId="0" xfId="0" applyFont="1" applyFill="1" applyBorder="1" applyAlignment="1" applyProtection="1">
      <alignment vertical="top" wrapText="1"/>
    </xf>
    <xf numFmtId="0" fontId="5" fillId="0" borderId="0" xfId="0" applyFont="1" applyFill="1" applyBorder="1" applyAlignment="1" applyProtection="1">
      <alignment horizontal="center" vertical="top" wrapText="1"/>
      <protection locked="0"/>
    </xf>
    <xf numFmtId="0" fontId="5" fillId="0" borderId="0" xfId="0" applyFont="1" applyFill="1" applyBorder="1" applyAlignment="1" applyProtection="1">
      <alignment horizontal="center" vertical="top" wrapText="1"/>
      <protection hidden="1"/>
    </xf>
    <xf numFmtId="0" fontId="0" fillId="0" borderId="0" xfId="0" applyFill="1" applyBorder="1" applyProtection="1">
      <protection locked="0"/>
    </xf>
    <xf numFmtId="0" fontId="3" fillId="0" borderId="0" xfId="0" applyFont="1" applyFill="1" applyBorder="1" applyAlignment="1" applyProtection="1">
      <alignment horizontal="center" vertical="center" wrapText="1"/>
      <protection locked="0"/>
    </xf>
    <xf numFmtId="0" fontId="3" fillId="3" borderId="1" xfId="0" applyFont="1" applyFill="1" applyBorder="1" applyAlignment="1" applyProtection="1">
      <alignment vertical="top" wrapText="1"/>
      <protection locked="0"/>
    </xf>
    <xf numFmtId="0" fontId="3" fillId="4" borderId="1" xfId="0" applyFont="1" applyFill="1" applyBorder="1" applyAlignment="1" applyProtection="1">
      <alignment vertical="top" wrapText="1"/>
      <protection locked="0"/>
    </xf>
    <xf numFmtId="0" fontId="3" fillId="0" borderId="1" xfId="0" applyFont="1" applyFill="1" applyBorder="1" applyAlignment="1" applyProtection="1">
      <alignment horizontal="center" vertical="top" wrapText="1"/>
      <protection hidden="1"/>
    </xf>
    <xf numFmtId="0" fontId="3" fillId="0" borderId="1" xfId="0" applyFont="1" applyBorder="1" applyAlignment="1">
      <alignment horizontal="left" vertical="top" wrapText="1"/>
    </xf>
    <xf numFmtId="0" fontId="5" fillId="0" borderId="1" xfId="0" applyFont="1" applyFill="1" applyBorder="1" applyAlignment="1" applyProtection="1">
      <alignment vertical="top" wrapText="1"/>
      <protection locked="0"/>
    </xf>
    <xf numFmtId="0" fontId="5" fillId="0" borderId="1" xfId="0" applyFont="1" applyFill="1" applyBorder="1" applyAlignment="1" applyProtection="1">
      <alignment horizontal="center" vertical="top" wrapText="1"/>
      <protection locked="0"/>
    </xf>
    <xf numFmtId="0" fontId="7" fillId="3" borderId="1" xfId="0" applyFont="1" applyFill="1" applyBorder="1" applyAlignment="1" applyProtection="1">
      <alignment horizontal="left" vertical="top" wrapText="1"/>
    </xf>
    <xf numFmtId="0" fontId="7" fillId="0" borderId="1" xfId="0" applyFont="1" applyFill="1" applyBorder="1" applyAlignment="1" applyProtection="1">
      <alignment vertical="top" wrapText="1"/>
      <protection locked="0"/>
    </xf>
    <xf numFmtId="0" fontId="3" fillId="0" borderId="0" xfId="0" applyFont="1" applyFill="1" applyBorder="1" applyAlignment="1">
      <alignment horizontal="left" vertical="top" wrapText="1"/>
    </xf>
    <xf numFmtId="49" fontId="3" fillId="2" borderId="1" xfId="0" applyNumberFormat="1" applyFont="1" applyFill="1" applyBorder="1" applyAlignment="1">
      <alignment horizontal="left" vertical="top" wrapText="1"/>
    </xf>
    <xf numFmtId="0" fontId="3" fillId="0" borderId="1" xfId="0" applyFont="1" applyFill="1" applyBorder="1" applyAlignment="1" applyProtection="1">
      <alignment horizontal="left" vertical="top" wrapText="1"/>
      <protection locked="0"/>
    </xf>
    <xf numFmtId="0" fontId="3" fillId="0" borderId="1" xfId="0" applyFont="1" applyFill="1" applyBorder="1" applyAlignment="1" applyProtection="1">
      <alignment horizontal="center" vertical="top" wrapText="1"/>
      <protection locked="0"/>
    </xf>
    <xf numFmtId="0" fontId="3" fillId="0" borderId="1" xfId="0" applyFont="1" applyFill="1" applyBorder="1" applyAlignment="1" applyProtection="1">
      <alignment vertical="top" wrapText="1"/>
      <protection locked="0"/>
    </xf>
    <xf numFmtId="0" fontId="7" fillId="0" borderId="1" xfId="3" applyFont="1" applyFill="1" applyBorder="1" applyAlignment="1">
      <alignment horizontal="left" vertical="top" wrapText="1"/>
    </xf>
    <xf numFmtId="0" fontId="7" fillId="4" borderId="1" xfId="3" applyFont="1" applyFill="1" applyBorder="1" applyAlignment="1">
      <alignment horizontal="left" vertical="top" wrapText="1"/>
    </xf>
    <xf numFmtId="0" fontId="14" fillId="0" borderId="1" xfId="0" applyFont="1" applyFill="1" applyBorder="1" applyAlignment="1">
      <alignment horizontal="left" vertical="top" wrapText="1"/>
    </xf>
    <xf numFmtId="0" fontId="6" fillId="0" borderId="2" xfId="0" applyFont="1" applyBorder="1" applyAlignment="1" applyProtection="1">
      <alignment horizontal="right" wrapText="1"/>
    </xf>
    <xf numFmtId="0" fontId="7" fillId="0" borderId="0" xfId="0" applyFont="1" applyAlignment="1" applyProtection="1">
      <alignment wrapText="1"/>
    </xf>
    <xf numFmtId="0" fontId="6" fillId="0" borderId="3" xfId="0" applyFont="1" applyBorder="1" applyAlignment="1" applyProtection="1">
      <alignment horizontal="right" wrapText="1"/>
    </xf>
    <xf numFmtId="0" fontId="6" fillId="0" borderId="4" xfId="0" applyFont="1" applyBorder="1" applyAlignment="1" applyProtection="1">
      <alignment horizontal="right" wrapText="1"/>
    </xf>
    <xf numFmtId="0" fontId="7" fillId="0" borderId="8" xfId="0" applyFont="1" applyBorder="1" applyAlignment="1" applyProtection="1">
      <alignment wrapText="1"/>
    </xf>
    <xf numFmtId="0" fontId="7" fillId="0" borderId="0" xfId="0" applyFont="1" applyBorder="1" applyAlignment="1" applyProtection="1">
      <alignment wrapText="1"/>
    </xf>
    <xf numFmtId="0" fontId="7" fillId="0" borderId="9" xfId="0" applyFont="1" applyBorder="1" applyAlignment="1" applyProtection="1">
      <alignment wrapText="1"/>
    </xf>
    <xf numFmtId="0" fontId="7" fillId="6" borderId="12" xfId="0" applyFont="1" applyFill="1" applyBorder="1" applyAlignment="1" applyProtection="1">
      <alignment wrapText="1"/>
    </xf>
    <xf numFmtId="3" fontId="7" fillId="6" borderId="6" xfId="0" applyNumberFormat="1" applyFont="1" applyFill="1" applyBorder="1" applyAlignment="1" applyProtection="1">
      <alignment wrapText="1"/>
    </xf>
    <xf numFmtId="0" fontId="7" fillId="0" borderId="0" xfId="0" applyFont="1" applyFill="1" applyBorder="1" applyAlignment="1" applyProtection="1">
      <alignment wrapText="1"/>
    </xf>
    <xf numFmtId="10" fontId="7" fillId="0" borderId="0" xfId="0" applyNumberFormat="1" applyFont="1" applyFill="1" applyBorder="1" applyAlignment="1" applyProtection="1">
      <alignment wrapText="1"/>
    </xf>
    <xf numFmtId="0" fontId="7" fillId="7" borderId="5" xfId="0" applyFont="1" applyFill="1" applyBorder="1" applyAlignment="1" applyProtection="1">
      <alignment horizontal="center" wrapText="1"/>
    </xf>
    <xf numFmtId="0" fontId="7" fillId="7" borderId="12" xfId="0" applyFont="1" applyFill="1" applyBorder="1" applyAlignment="1" applyProtection="1">
      <alignment horizontal="center" wrapText="1"/>
    </xf>
    <xf numFmtId="0" fontId="7" fillId="7" borderId="6" xfId="0" applyFont="1" applyFill="1" applyBorder="1" applyAlignment="1" applyProtection="1">
      <alignment horizontal="center" wrapText="1"/>
    </xf>
    <xf numFmtId="10" fontId="7" fillId="0" borderId="9" xfId="0" applyNumberFormat="1" applyFont="1" applyBorder="1" applyAlignment="1" applyProtection="1">
      <alignment wrapText="1"/>
    </xf>
    <xf numFmtId="0" fontId="7" fillId="0" borderId="10" xfId="0" applyFont="1" applyBorder="1" applyAlignment="1" applyProtection="1">
      <alignment wrapText="1"/>
    </xf>
    <xf numFmtId="0" fontId="7" fillId="0" borderId="11" xfId="0" applyFont="1" applyBorder="1" applyAlignment="1" applyProtection="1">
      <alignment wrapText="1"/>
    </xf>
    <xf numFmtId="10" fontId="7" fillId="0" borderId="7" xfId="0" applyNumberFormat="1" applyFont="1" applyBorder="1" applyAlignment="1" applyProtection="1">
      <alignment wrapText="1"/>
    </xf>
    <xf numFmtId="0" fontId="7" fillId="0" borderId="7" xfId="0" applyFont="1" applyBorder="1" applyAlignment="1" applyProtection="1">
      <alignment wrapText="1"/>
    </xf>
    <xf numFmtId="0" fontId="7" fillId="7" borderId="1" xfId="0" applyFont="1" applyFill="1" applyBorder="1" applyAlignment="1" applyProtection="1">
      <alignment wrapText="1"/>
    </xf>
    <xf numFmtId="0" fontId="6" fillId="6" borderId="5" xfId="0" applyFont="1" applyFill="1" applyBorder="1" applyAlignment="1" applyProtection="1">
      <alignment wrapText="1"/>
    </xf>
    <xf numFmtId="10" fontId="6" fillId="6" borderId="12" xfId="0" applyNumberFormat="1" applyFont="1" applyFill="1" applyBorder="1" applyAlignment="1" applyProtection="1">
      <alignment wrapText="1"/>
    </xf>
    <xf numFmtId="10" fontId="6" fillId="6" borderId="6" xfId="0" applyNumberFormat="1" applyFont="1" applyFill="1" applyBorder="1" applyAlignment="1" applyProtection="1">
      <alignment wrapText="1"/>
    </xf>
    <xf numFmtId="0" fontId="6" fillId="4" borderId="1" xfId="0" applyFont="1" applyFill="1" applyBorder="1" applyAlignment="1" applyProtection="1">
      <alignment horizontal="center" vertical="center" wrapText="1"/>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top" wrapText="1"/>
    </xf>
    <xf numFmtId="0" fontId="14" fillId="0" borderId="1" xfId="0" applyFont="1" applyFill="1" applyBorder="1" applyAlignment="1" applyProtection="1">
      <alignment vertical="top" wrapText="1"/>
      <protection locked="0"/>
    </xf>
    <xf numFmtId="0" fontId="3" fillId="0" borderId="0" xfId="0" applyFont="1" applyFill="1" applyBorder="1" applyProtection="1">
      <protection locked="0"/>
    </xf>
    <xf numFmtId="49" fontId="3" fillId="0" borderId="1" xfId="0" applyNumberFormat="1" applyFont="1" applyFill="1" applyBorder="1" applyAlignment="1">
      <alignment horizontal="center" vertical="top" wrapText="1"/>
    </xf>
    <xf numFmtId="0" fontId="3" fillId="3" borderId="1" xfId="0" applyFont="1" applyFill="1" applyBorder="1" applyAlignment="1" applyProtection="1">
      <alignment horizontal="center" vertical="top" wrapText="1"/>
    </xf>
    <xf numFmtId="0" fontId="6" fillId="4" borderId="5" xfId="0" applyFont="1" applyFill="1" applyBorder="1" applyAlignment="1" applyProtection="1">
      <alignment horizontal="center" vertical="center" wrapText="1"/>
    </xf>
    <xf numFmtId="0" fontId="6" fillId="4" borderId="12" xfId="0" applyFont="1" applyFill="1" applyBorder="1" applyAlignment="1" applyProtection="1">
      <alignment horizontal="center" vertical="center" wrapText="1"/>
    </xf>
    <xf numFmtId="0" fontId="6" fillId="4" borderId="6" xfId="0" applyFont="1" applyFill="1" applyBorder="1" applyAlignment="1" applyProtection="1">
      <alignment horizontal="center" vertical="center" wrapText="1"/>
    </xf>
    <xf numFmtId="0" fontId="3" fillId="3" borderId="2" xfId="0" applyFont="1" applyFill="1" applyBorder="1" applyAlignment="1" applyProtection="1">
      <alignment vertical="top" wrapText="1"/>
      <protection locked="0"/>
    </xf>
    <xf numFmtId="0" fontId="3" fillId="3" borderId="3" xfId="0" applyFont="1" applyFill="1" applyBorder="1" applyAlignment="1" applyProtection="1">
      <alignment vertical="top" wrapText="1"/>
      <protection locked="0"/>
    </xf>
    <xf numFmtId="0" fontId="3" fillId="3" borderId="4" xfId="0" applyFont="1" applyFill="1" applyBorder="1" applyAlignment="1" applyProtection="1">
      <alignment vertical="top" wrapText="1"/>
      <protection locked="0"/>
    </xf>
    <xf numFmtId="0" fontId="3" fillId="0" borderId="2" xfId="0" applyFont="1" applyFill="1" applyBorder="1" applyAlignment="1" applyProtection="1">
      <alignment horizontal="center" vertical="top" wrapText="1"/>
      <protection locked="0"/>
    </xf>
    <xf numFmtId="0" fontId="3" fillId="0" borderId="3" xfId="0" applyFont="1" applyFill="1" applyBorder="1" applyAlignment="1" applyProtection="1">
      <alignment horizontal="center" vertical="top" wrapText="1"/>
      <protection locked="0"/>
    </xf>
    <xf numFmtId="0" fontId="3" fillId="0" borderId="4" xfId="0" applyFont="1" applyFill="1" applyBorder="1" applyAlignment="1" applyProtection="1">
      <alignment horizontal="center" vertical="top" wrapText="1"/>
      <protection locked="0"/>
    </xf>
    <xf numFmtId="0" fontId="4" fillId="0" borderId="1" xfId="0" applyFont="1" applyFill="1" applyBorder="1" applyAlignment="1">
      <alignment vertical="top" wrapText="1"/>
    </xf>
  </cellXfs>
  <cellStyles count="6">
    <cellStyle name="40% - Accent3 2" xfId="4" xr:uid="{00000000-0005-0000-0000-000000000000}"/>
    <cellStyle name="Normal" xfId="0" builtinId="0" customBuiltin="1"/>
    <cellStyle name="Normal 2" xfId="3" xr:uid="{00000000-0005-0000-0000-000002000000}"/>
    <cellStyle name="Normal 3" xfId="1" xr:uid="{00000000-0005-0000-0000-000003000000}"/>
    <cellStyle name="Normal 4" xfId="2" xr:uid="{00000000-0005-0000-0000-000004000000}"/>
    <cellStyle name="Normal 5" xfId="5" xr:uid="{00000000-0005-0000-0000-000005000000}"/>
  </cellStyles>
  <dxfs count="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6F190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externalLinkPath" Target="file:///N:\Users\JamesTRuffin\AppData\Local\Microsoft\Windows\Temporary%20Internet%20Files\Low\Content.IE5\6Z0K8KXW\Prototype_090612%5b1%5d.xls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E122"/>
  <sheetViews>
    <sheetView topLeftCell="A16" zoomScale="80" zoomScaleNormal="80" workbookViewId="0">
      <selection activeCell="G25" sqref="G25"/>
    </sheetView>
  </sheetViews>
  <sheetFormatPr defaultColWidth="9.140625" defaultRowHeight="12.75" x14ac:dyDescent="0.2"/>
  <cols>
    <col min="1" max="1" width="26.85546875" style="58" customWidth="1"/>
    <col min="2" max="2" width="17.5703125" style="58" customWidth="1"/>
    <col min="3" max="3" width="13.28515625" style="58" customWidth="1"/>
    <col min="4" max="4" width="27" style="58" customWidth="1"/>
    <col min="5" max="5" width="17.5703125" style="58" customWidth="1"/>
    <col min="6" max="6" width="13.28515625" style="58" customWidth="1"/>
    <col min="7" max="7" width="26.85546875" style="58" customWidth="1"/>
    <col min="8" max="8" width="17.5703125" style="58" customWidth="1"/>
    <col min="9" max="9" width="8.85546875" style="58" customWidth="1"/>
    <col min="10" max="16384" width="9.140625" style="58"/>
  </cols>
  <sheetData>
    <row r="1" spans="1:3" x14ac:dyDescent="0.2">
      <c r="A1" s="57" t="s">
        <v>20</v>
      </c>
      <c r="B1" s="76"/>
    </row>
    <row r="2" spans="1:3" x14ac:dyDescent="0.2">
      <c r="A2" s="59" t="s">
        <v>21</v>
      </c>
      <c r="B2" s="76"/>
    </row>
    <row r="3" spans="1:3" x14ac:dyDescent="0.2">
      <c r="A3" s="60" t="s">
        <v>45</v>
      </c>
      <c r="B3" s="76" t="s">
        <v>55</v>
      </c>
    </row>
    <row r="6" spans="1:3" ht="14.45" customHeight="1" x14ac:dyDescent="0.2">
      <c r="A6" s="87" t="s">
        <v>22</v>
      </c>
      <c r="B6" s="88"/>
      <c r="C6" s="89"/>
    </row>
    <row r="7" spans="1:3" x14ac:dyDescent="0.2">
      <c r="A7" s="61" t="s">
        <v>35</v>
      </c>
      <c r="B7" s="62"/>
      <c r="C7" s="63">
        <f>COUNTA(CtrlSummary!B2:B9667)</f>
        <v>4</v>
      </c>
    </row>
    <row r="8" spans="1:3" x14ac:dyDescent="0.2">
      <c r="A8" s="61" t="s">
        <v>36</v>
      </c>
      <c r="B8" s="62"/>
      <c r="C8" s="63">
        <f>COUNTIFS(CtrlSummary!D:D,A8)</f>
        <v>3</v>
      </c>
    </row>
    <row r="9" spans="1:3" x14ac:dyDescent="0.2">
      <c r="A9" s="61" t="s">
        <v>6</v>
      </c>
      <c r="B9" s="62"/>
      <c r="C9" s="63">
        <f>COUNTIFS(CtrlSummary!D:D,A9)</f>
        <v>0</v>
      </c>
    </row>
    <row r="10" spans="1:3" x14ac:dyDescent="0.2">
      <c r="A10" s="61" t="s">
        <v>37</v>
      </c>
      <c r="B10" s="62"/>
      <c r="C10" s="63">
        <f>COUNTIFS(CtrlSummary!D:D,A10)</f>
        <v>0</v>
      </c>
    </row>
    <row r="11" spans="1:3" x14ac:dyDescent="0.2">
      <c r="A11" s="61" t="s">
        <v>38</v>
      </c>
      <c r="B11" s="62"/>
      <c r="C11" s="63">
        <f>COUNTIFS(CtrlSummary!D:D,A11)</f>
        <v>0</v>
      </c>
    </row>
    <row r="12" spans="1:3" x14ac:dyDescent="0.2">
      <c r="A12" s="61" t="s">
        <v>39</v>
      </c>
      <c r="B12" s="62"/>
      <c r="C12" s="63">
        <f>COUNTIFS(CtrlSummary!D:D,A12)</f>
        <v>0</v>
      </c>
    </row>
    <row r="13" spans="1:3" x14ac:dyDescent="0.2">
      <c r="A13" s="77" t="s">
        <v>57</v>
      </c>
      <c r="B13" s="64"/>
      <c r="C13" s="65">
        <f>SUM(C8:C12)</f>
        <v>3</v>
      </c>
    </row>
    <row r="16" spans="1:3" ht="25.5" x14ac:dyDescent="0.2">
      <c r="A16" s="80" t="s">
        <v>12</v>
      </c>
      <c r="B16" s="80" t="s">
        <v>50</v>
      </c>
      <c r="C16" s="80" t="s">
        <v>51</v>
      </c>
    </row>
    <row r="17" spans="1:5" x14ac:dyDescent="0.2">
      <c r="A17" s="61" t="s">
        <v>40</v>
      </c>
      <c r="B17" s="62">
        <f>COUNTIFS(CtrlSummary!E:E,A17)</f>
        <v>3</v>
      </c>
      <c r="C17" s="63">
        <f>COUNTIFS(CtrlSummary!H:H,A17)</f>
        <v>0</v>
      </c>
    </row>
    <row r="18" spans="1:5" x14ac:dyDescent="0.2">
      <c r="A18" s="61" t="s">
        <v>7</v>
      </c>
      <c r="B18" s="62">
        <f>COUNTIFS(CtrlSummary!E:E,A18)</f>
        <v>0</v>
      </c>
      <c r="C18" s="63">
        <f>COUNTIFS(CtrlSummary!H:H,A18)</f>
        <v>0</v>
      </c>
    </row>
    <row r="19" spans="1:5" x14ac:dyDescent="0.2">
      <c r="A19" s="77" t="s">
        <v>41</v>
      </c>
      <c r="B19" s="78">
        <f>IF(B17=0,0,(B17/SUM(B17:B18)))</f>
        <v>1</v>
      </c>
      <c r="C19" s="79">
        <f>IF(C17=0,0,(C17/SUM(C17:C18)))</f>
        <v>0</v>
      </c>
    </row>
    <row r="20" spans="1:5" x14ac:dyDescent="0.2">
      <c r="A20" s="66"/>
      <c r="B20" s="67"/>
      <c r="C20" s="67"/>
    </row>
    <row r="22" spans="1:5" ht="14.45" customHeight="1" x14ac:dyDescent="0.2">
      <c r="A22" s="87" t="s">
        <v>47</v>
      </c>
      <c r="B22" s="88"/>
      <c r="C22" s="89"/>
    </row>
    <row r="23" spans="1:5" x14ac:dyDescent="0.2">
      <c r="A23" s="68" t="s">
        <v>15</v>
      </c>
      <c r="B23" s="69" t="s">
        <v>42</v>
      </c>
      <c r="C23" s="70" t="s">
        <v>43</v>
      </c>
    </row>
    <row r="24" spans="1:5" x14ac:dyDescent="0.2">
      <c r="A24" s="61" t="s">
        <v>54</v>
      </c>
      <c r="B24" s="62">
        <f>COUNTIFS(CtrlSummary!F:F,A24)</f>
        <v>0</v>
      </c>
      <c r="C24" s="71">
        <f>IF(B24=0,0,(B24/SUM(B24:B26)))</f>
        <v>0</v>
      </c>
    </row>
    <row r="25" spans="1:5" x14ac:dyDescent="0.2">
      <c r="A25" s="61" t="s">
        <v>55</v>
      </c>
      <c r="B25" s="62">
        <f>COUNTIFS(CtrlSummary!F:F,A25)</f>
        <v>0</v>
      </c>
      <c r="C25" s="71">
        <f>IF(B25=0,0,(B25/SUM(B24:B26)))</f>
        <v>0</v>
      </c>
    </row>
    <row r="26" spans="1:5" x14ac:dyDescent="0.2">
      <c r="A26" s="72" t="s">
        <v>8</v>
      </c>
      <c r="B26" s="73">
        <f>COUNTIFS(CtrlSummary!F:F,A26)</f>
        <v>0</v>
      </c>
      <c r="C26" s="74">
        <f>IF(B26=0,0,(B26/SUM(B24:B26)))</f>
        <v>0</v>
      </c>
    </row>
    <row r="27" spans="1:5" x14ac:dyDescent="0.2">
      <c r="C27" s="62"/>
      <c r="D27" s="62"/>
      <c r="E27" s="62"/>
    </row>
    <row r="29" spans="1:5" ht="12.75" customHeight="1" x14ac:dyDescent="0.2">
      <c r="A29" s="87" t="s">
        <v>46</v>
      </c>
      <c r="B29" s="89"/>
      <c r="D29" s="87" t="s">
        <v>52</v>
      </c>
      <c r="E29" s="89"/>
    </row>
    <row r="30" spans="1:5" x14ac:dyDescent="0.2">
      <c r="A30" s="68" t="s">
        <v>92</v>
      </c>
      <c r="B30" s="70" t="s">
        <v>42</v>
      </c>
      <c r="D30" s="68" t="s">
        <v>92</v>
      </c>
      <c r="E30" s="70" t="s">
        <v>42</v>
      </c>
    </row>
    <row r="31" spans="1:5" x14ac:dyDescent="0.2">
      <c r="A31" s="61" t="s">
        <v>54</v>
      </c>
      <c r="B31" s="63">
        <f>COUNTIFS(CtrlSummary!A:A,"AC",CtrlSummary!G:G,A31)</f>
        <v>0</v>
      </c>
      <c r="D31" s="61" t="s">
        <v>54</v>
      </c>
      <c r="E31" s="63">
        <f>COUNTIFS(CtrlSummary!A:A,"IR",CtrlSummary!G:G,D31)</f>
        <v>0</v>
      </c>
    </row>
    <row r="32" spans="1:5" x14ac:dyDescent="0.2">
      <c r="A32" s="61" t="s">
        <v>55</v>
      </c>
      <c r="B32" s="63">
        <f>COUNTIFS(CtrlSummary!A:A,"AC",CtrlSummary!G:G,A32)</f>
        <v>0</v>
      </c>
      <c r="D32" s="61" t="s">
        <v>55</v>
      </c>
      <c r="E32" s="63">
        <f>COUNTIFS(CtrlSummary!A:A,"IR",CtrlSummary!G:G,D32)</f>
        <v>0</v>
      </c>
    </row>
    <row r="33" spans="1:5" x14ac:dyDescent="0.2">
      <c r="A33" s="72" t="s">
        <v>8</v>
      </c>
      <c r="B33" s="75">
        <f>COUNTIFS(CtrlSummary!A:A,"AC",CtrlSummary!G:G,A33)</f>
        <v>0</v>
      </c>
      <c r="D33" s="72" t="s">
        <v>8</v>
      </c>
      <c r="E33" s="63">
        <f>COUNTIFS(CtrlSummary!A:A,"IR",CtrlSummary!G:G,D33)</f>
        <v>0</v>
      </c>
    </row>
    <row r="34" spans="1:5" x14ac:dyDescent="0.2">
      <c r="A34" s="68" t="s">
        <v>15</v>
      </c>
      <c r="B34" s="70" t="s">
        <v>42</v>
      </c>
      <c r="D34" s="68" t="s">
        <v>15</v>
      </c>
      <c r="E34" s="70" t="s">
        <v>42</v>
      </c>
    </row>
    <row r="35" spans="1:5" x14ac:dyDescent="0.2">
      <c r="A35" s="61" t="s">
        <v>54</v>
      </c>
      <c r="B35" s="63">
        <f>COUNTIFS(CtrlSummary!A:A,"AC",CtrlSummary!F:F,A35)</f>
        <v>0</v>
      </c>
      <c r="D35" s="61" t="s">
        <v>54</v>
      </c>
      <c r="E35" s="63">
        <f>COUNTIFS(CtrlSummary!A:A,"IR",CtrlSummary!F:F,D35)</f>
        <v>0</v>
      </c>
    </row>
    <row r="36" spans="1:5" x14ac:dyDescent="0.2">
      <c r="A36" s="61" t="s">
        <v>55</v>
      </c>
      <c r="B36" s="63">
        <f>COUNTIFS(CtrlSummary!A:A,"AC",CtrlSummary!F:F,A36)</f>
        <v>0</v>
      </c>
      <c r="D36" s="61" t="s">
        <v>55</v>
      </c>
      <c r="E36" s="63">
        <f>COUNTIFS(CtrlSummary!A:A,"IR",CtrlSummary!F:F,D36)</f>
        <v>0</v>
      </c>
    </row>
    <row r="37" spans="1:5" x14ac:dyDescent="0.2">
      <c r="A37" s="72" t="s">
        <v>8</v>
      </c>
      <c r="B37" s="75">
        <f>COUNTIFS(CtrlSummary!A:A,"AC",CtrlSummary!F:F,A37)</f>
        <v>0</v>
      </c>
      <c r="D37" s="72" t="s">
        <v>8</v>
      </c>
      <c r="E37" s="75">
        <f>COUNTIFS(CtrlSummary!A:A,"IR",CtrlSummary!F:F,D37)</f>
        <v>0</v>
      </c>
    </row>
    <row r="38" spans="1:5" x14ac:dyDescent="0.2">
      <c r="A38" s="62"/>
      <c r="B38" s="62"/>
      <c r="D38" s="62"/>
      <c r="E38" s="62"/>
    </row>
    <row r="39" spans="1:5" ht="14.45" customHeight="1" x14ac:dyDescent="0.2">
      <c r="A39" s="87" t="s">
        <v>48</v>
      </c>
      <c r="B39" s="89"/>
      <c r="D39" s="87" t="s">
        <v>49</v>
      </c>
      <c r="E39" s="89"/>
    </row>
    <row r="40" spans="1:5" x14ac:dyDescent="0.2">
      <c r="A40" s="68" t="s">
        <v>92</v>
      </c>
      <c r="B40" s="70" t="s">
        <v>42</v>
      </c>
      <c r="D40" s="68" t="s">
        <v>92</v>
      </c>
      <c r="E40" s="70" t="s">
        <v>42</v>
      </c>
    </row>
    <row r="41" spans="1:5" x14ac:dyDescent="0.2">
      <c r="A41" s="61" t="s">
        <v>54</v>
      </c>
      <c r="B41" s="63">
        <f>COUNTIFS(CtrlSummary!A:A,"IA",CtrlSummary!G:G,A41)</f>
        <v>0</v>
      </c>
      <c r="D41" s="61" t="s">
        <v>54</v>
      </c>
      <c r="E41" s="63">
        <f>COUNTIFS(CtrlSummary!A:A,"SI",CtrlSummary!G:G,D41)</f>
        <v>0</v>
      </c>
    </row>
    <row r="42" spans="1:5" x14ac:dyDescent="0.2">
      <c r="A42" s="61" t="s">
        <v>55</v>
      </c>
      <c r="B42" s="63">
        <f>COUNTIFS(CtrlSummary!A:A,"IA",CtrlSummary!G:G,A42)</f>
        <v>0</v>
      </c>
      <c r="D42" s="61" t="s">
        <v>55</v>
      </c>
      <c r="E42" s="63">
        <f>COUNTIFS(CtrlSummary!A:A,"SI",CtrlSummary!G:G,D42)</f>
        <v>0</v>
      </c>
    </row>
    <row r="43" spans="1:5" x14ac:dyDescent="0.2">
      <c r="A43" s="72" t="s">
        <v>8</v>
      </c>
      <c r="B43" s="75">
        <f>COUNTIFS(CtrlSummary!A:A,"IA",CtrlSummary!G:G,A43)</f>
        <v>0</v>
      </c>
      <c r="D43" s="72" t="s">
        <v>8</v>
      </c>
      <c r="E43" s="63">
        <f>COUNTIFS(CtrlSummary!A:A,"SI",CtrlSummary!G:G,D43)</f>
        <v>0</v>
      </c>
    </row>
    <row r="44" spans="1:5" x14ac:dyDescent="0.2">
      <c r="A44" s="68" t="s">
        <v>15</v>
      </c>
      <c r="B44" s="70" t="s">
        <v>42</v>
      </c>
      <c r="D44" s="68" t="s">
        <v>15</v>
      </c>
      <c r="E44" s="70" t="s">
        <v>42</v>
      </c>
    </row>
    <row r="45" spans="1:5" x14ac:dyDescent="0.2">
      <c r="A45" s="61" t="s">
        <v>54</v>
      </c>
      <c r="B45" s="63">
        <f>COUNTIFS(CtrlSummary!A:A,"IA",CtrlSummary!F:F,A45)</f>
        <v>0</v>
      </c>
      <c r="D45" s="61" t="s">
        <v>54</v>
      </c>
      <c r="E45" s="63">
        <f>COUNTIFS(CtrlSummary!A:A,"SI",CtrlSummary!F:F,D45)</f>
        <v>0</v>
      </c>
    </row>
    <row r="46" spans="1:5" x14ac:dyDescent="0.2">
      <c r="A46" s="61" t="s">
        <v>55</v>
      </c>
      <c r="B46" s="63">
        <f>COUNTIFS(CtrlSummary!A:A,"IA",CtrlSummary!F:F,A46)</f>
        <v>0</v>
      </c>
      <c r="D46" s="61" t="s">
        <v>55</v>
      </c>
      <c r="E46" s="63">
        <f>COUNTIFS(CtrlSummary!A:A,"SI",CtrlSummary!F:F,D46)</f>
        <v>0</v>
      </c>
    </row>
    <row r="47" spans="1:5" x14ac:dyDescent="0.2">
      <c r="A47" s="72" t="s">
        <v>8</v>
      </c>
      <c r="B47" s="75">
        <f>COUNTIFS(CtrlSummary!A:A,"IA",CtrlSummary!F:F,A47)</f>
        <v>0</v>
      </c>
      <c r="D47" s="72" t="s">
        <v>8</v>
      </c>
      <c r="E47" s="75">
        <f>COUNTIFS(CtrlSummary!A:A,"SI",CtrlSummary!F:F,D47)</f>
        <v>0</v>
      </c>
    </row>
    <row r="48" spans="1:5" x14ac:dyDescent="0.2">
      <c r="C48" s="62"/>
    </row>
    <row r="49" spans="4:4" ht="14.45" customHeight="1" x14ac:dyDescent="0.2"/>
    <row r="51" spans="4:4" x14ac:dyDescent="0.2">
      <c r="D51" s="62"/>
    </row>
    <row r="59" spans="4:4" ht="14.45" customHeight="1" x14ac:dyDescent="0.2"/>
    <row r="68" spans="3:3" x14ac:dyDescent="0.2">
      <c r="C68" s="62"/>
    </row>
    <row r="69" spans="3:3" ht="14.45" customHeight="1" x14ac:dyDescent="0.2"/>
    <row r="78" spans="3:3" x14ac:dyDescent="0.2">
      <c r="C78" s="62"/>
    </row>
    <row r="79" spans="3:3" ht="14.45" customHeight="1" x14ac:dyDescent="0.2"/>
    <row r="89" ht="14.45" customHeight="1" x14ac:dyDescent="0.2"/>
    <row r="104" spans="3:3" x14ac:dyDescent="0.2">
      <c r="C104" s="62"/>
    </row>
    <row r="105" spans="3:3" ht="14.45" customHeight="1" x14ac:dyDescent="0.2"/>
    <row r="113" spans="3:3" x14ac:dyDescent="0.2">
      <c r="C113" s="62"/>
    </row>
    <row r="114" spans="3:3" ht="14.45" customHeight="1" x14ac:dyDescent="0.2"/>
    <row r="121" spans="3:3" x14ac:dyDescent="0.2">
      <c r="C121" s="62"/>
    </row>
    <row r="122" spans="3:3" ht="14.45" customHeight="1" x14ac:dyDescent="0.2"/>
  </sheetData>
  <mergeCells count="6">
    <mergeCell ref="A6:C6"/>
    <mergeCell ref="A29:B29"/>
    <mergeCell ref="A39:B39"/>
    <mergeCell ref="A22:C22"/>
    <mergeCell ref="D39:E39"/>
    <mergeCell ref="D29:E2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sheetPr>
  <dimension ref="A1:LU10"/>
  <sheetViews>
    <sheetView zoomScale="80" zoomScaleNormal="80" workbookViewId="0">
      <pane xSplit="2" ySplit="1" topLeftCell="C2" activePane="bottomRight" state="frozen"/>
      <selection activeCell="B3" sqref="B3"/>
      <selection pane="topRight" activeCell="B3" sqref="B3"/>
      <selection pane="bottomLeft" activeCell="B3" sqref="B3"/>
      <selection pane="bottomRight" activeCell="I3" sqref="I3"/>
    </sheetView>
  </sheetViews>
  <sheetFormatPr defaultColWidth="9.28515625" defaultRowHeight="12.75" x14ac:dyDescent="0.25"/>
  <cols>
    <col min="1" max="1" width="8.140625" style="23" customWidth="1"/>
    <col min="2" max="2" width="9.85546875" style="9" customWidth="1"/>
    <col min="3" max="3" width="86.5703125" style="9" bestFit="1" customWidth="1"/>
    <col min="4" max="4" width="26.85546875" style="28" customWidth="1"/>
    <col min="5" max="5" width="20.140625" style="28" customWidth="1"/>
    <col min="6" max="7" width="18.7109375" style="28" customWidth="1"/>
    <col min="8" max="8" width="23.140625" style="28" customWidth="1"/>
    <col min="9" max="9" width="23.7109375" style="28" customWidth="1"/>
    <col min="10" max="16384" width="9.28515625" style="9"/>
  </cols>
  <sheetData>
    <row r="1" spans="1:333" s="2" customFormat="1" ht="38.25" x14ac:dyDescent="0.25">
      <c r="A1" s="10" t="s">
        <v>58</v>
      </c>
      <c r="B1" s="10" t="s">
        <v>53</v>
      </c>
      <c r="C1" s="10" t="s">
        <v>44</v>
      </c>
      <c r="D1" s="10" t="s">
        <v>22</v>
      </c>
      <c r="E1" s="10" t="s">
        <v>12</v>
      </c>
      <c r="F1" s="10" t="s">
        <v>15</v>
      </c>
      <c r="G1" s="10" t="s">
        <v>93</v>
      </c>
      <c r="H1" s="10" t="s">
        <v>19</v>
      </c>
      <c r="I1" s="11" t="s">
        <v>18</v>
      </c>
    </row>
    <row r="2" spans="1:333" s="1" customFormat="1" ht="14.1" customHeight="1" x14ac:dyDescent="0.25">
      <c r="A2" s="7"/>
      <c r="B2" s="24"/>
      <c r="C2" s="3" t="s">
        <v>23</v>
      </c>
      <c r="D2" s="25"/>
      <c r="E2" s="25"/>
      <c r="F2" s="25"/>
      <c r="G2" s="25"/>
      <c r="H2" s="25"/>
      <c r="I2" s="25"/>
    </row>
    <row r="3" spans="1:333" s="1" customFormat="1" ht="14.1" customHeight="1" x14ac:dyDescent="0.25">
      <c r="A3" s="21" t="s">
        <v>56</v>
      </c>
      <c r="B3" s="5" t="s">
        <v>24</v>
      </c>
      <c r="C3" s="5" t="s">
        <v>25</v>
      </c>
      <c r="D3" s="26" t="str">
        <f>IF(COUNTIFS(AC!B:B,B3)=COUNTIFS(AC!B:B,B3,AC!I:I,"Not Applicable"),"Not Applicable",
IF(COUNTIFS(AC!B:B,B3)=COUNTIFS(AC!B:B,B3,AC!I:I,"Planned"),"Planned",
IF(COUNTIFS(AC!B:B,B3)=COUNTIFS(AC!B:B,B3,AC!I:I,"Alternative Implementation"),"Alternative Implementation",
IF(COUNTIFS(AC!B:B,B3,AC!I:I,"Partially Implemented")&gt;0,"Partially Implemented",
IF(COUNTIFS(AC!B:B,B3,AC!I:I,"Planned")&gt;0,"Planned",
IF(COUNTIFS(AC!B:B,B3,AC!I:I,"Alternative Implementation")&gt;0,"Alternative Implementation",
IF(COUNTIFS(AC!B:B,B3,AC!I:I,"Implemented")&gt;0,"Implemented",
"")))))))</f>
        <v>Implemented</v>
      </c>
      <c r="E3" s="27" t="str">
        <f>IF(COUNTIFS(AC!B:B,$B3,AC!J:J,"Other Than Satisfied")&gt;0,"Other Than Satisfied",
IF(COUNTIFS(AC!B:B,$B3,AC!J:J,"Satisfied")=COUNTIFS(AC!B:B,$B3),"Satisfied",""))</f>
        <v>Satisfied</v>
      </c>
      <c r="F3" s="26" t="str">
        <f>IF(COUNTIFS(AC!B:B,B3,AC!N:N,"High")&gt;0,"High",
IF(COUNTIFS(AC!B:B,B3,AC!N:N,"Moderate")&gt;0,"Moderate",
IF(COUNTIFS(AC!B:B,B3,AC!N:N,"Low")&gt;0,"Low",
"")))</f>
        <v/>
      </c>
      <c r="G3" s="26" t="str">
        <f>IF(COUNTIFS(AC!B:B,B3,AC!Q:Q,"High")&gt;0,"High",
IF(COUNTIFS(AC!B:B,B3,AC!Q:Q,"Moderate")&gt;0,"Moderate",
IF(COUNTIFS(AC!B:B,B3,AC!Q:Q,"Low")&gt;0,"Low",IF(COUNTIFS(AC!B:B,B3,AC!Q:Q,"None")&gt;0,"None",
""))))</f>
        <v/>
      </c>
      <c r="H3" s="26" t="str">
        <f>IF(COUNTIFS(AC!B:B,B3,AC!T:T,"Other Than Satisfied")&gt;0,"Other Than Satisfied","")</f>
        <v/>
      </c>
      <c r="I3" s="26" t="str">
        <f>IF(COUNTIFS(AC!B:B,B3,AC!U:U,"High")&gt;0,"High",
IF(COUNTIFS(AC!B:B,B3,AC!U:U,"Moderate")&gt;0,"Moderate",
IF(COUNTIFS(AC!B:B,B3,AC!U:U,"Low")&gt;0,"Low",
"")))</f>
        <v/>
      </c>
    </row>
    <row r="4" spans="1:333" s="1" customFormat="1" ht="14.1" customHeight="1" x14ac:dyDescent="0.25">
      <c r="A4" s="7"/>
      <c r="B4" s="3"/>
      <c r="C4" s="3" t="s">
        <v>26</v>
      </c>
      <c r="D4" s="25"/>
      <c r="E4" s="25"/>
      <c r="F4" s="25"/>
      <c r="G4" s="25"/>
      <c r="H4" s="25"/>
      <c r="I4" s="25"/>
    </row>
    <row r="5" spans="1:333" s="1" customFormat="1" ht="14.1" customHeight="1" x14ac:dyDescent="0.25">
      <c r="A5" s="22" t="s">
        <v>59</v>
      </c>
      <c r="B5" s="6" t="s">
        <v>62</v>
      </c>
      <c r="C5" s="6" t="s">
        <v>27</v>
      </c>
      <c r="D5" s="26" t="str">
        <f>IF(COUNTIFS(IA!B:B,B5)=COUNTIFS(IA!B:B,B5,IA!I:I,"Not Applicable"),"Not Applicable",
IF(COUNTIFS(IA!B:B,B5)=COUNTIFS(IA!B:B,B5,IA!I:I,"Planned"),"Planned",
IF(COUNTIFS(IA!B:B,B5)=COUNTIFS(IA!B:B,B5,IA!I:I,"Alternative Implementation"),"Alternative Implementation",
IF(COUNTIFS(IA!B:B,B5,IA!I:I,"Partially Implemented")&gt;0,"Partially Implemented",
IF(COUNTIFS(IA!B:B,B5,IA!I:I,"Planned")&gt;0,"Planned",
IF(COUNTIFS(IA!B:B,B5,IA!I:I,"Alternative Implementation")&gt;0,"Alternative Implementation",
IF(COUNTIFS(IA!B:B,B5,IA!I:I,"Implemented")&gt;0,"Implemented",
"")))))))</f>
        <v>Implemented</v>
      </c>
      <c r="E5" s="27" t="str">
        <f>IF(COUNTIFS(IA!B:B,B5,IA!J:J,"Other Than Satisfied")&gt;0,"Other Than Satisfied",
IF(COUNTIFS(IA!B:B,B5,IA!J:J,"Satisfied")=COUNTIFS(IA!B:B,B5),"Satisfied",""))</f>
        <v>Satisfied</v>
      </c>
      <c r="F5" s="26" t="str">
        <f>IF(COUNTIFS(IA!B:B,B5,IA!N:N,"High")&gt;0,"High",
IF(COUNTIFS(IA!B:B,B5,IA!N:N,"Moderate")&gt;0,"Moderate",
IF(COUNTIFS(IA!B:B,B5,IA!N:N,"Low")&gt;0,"Low",
"")))</f>
        <v/>
      </c>
      <c r="G5" s="26" t="str">
        <f>IF(COUNTIFS(IA!B:B,B5,IA!Q:Q,"High")&gt;0,"High",
IF(COUNTIFS(IA!B:B,B5,IA!Q:Q,"Moderate")&gt;0,"Moderate",
IF(COUNTIFS(IA!B:B,B5,IA!Q:Q,"Low")&gt;0,"Low",IF(COUNTIFS(IA!B:B,B5,IA!Q:Q,"None")&gt;0,"None",
""))))</f>
        <v/>
      </c>
      <c r="H5" s="26" t="str">
        <f>IF(COUNTIFS(IA!B:B,B5,IA!T:T,"Other Than Satisfied")&gt;0,"Other Than Satisfied","")</f>
        <v/>
      </c>
      <c r="I5" s="26" t="str">
        <f>IF(COUNTIFS(IA!B:B,B5,IA!U:U,"High")&gt;0,"High",
IF(COUNTIFS(IA!B:B,B5,IA!U:U,"Moderate")&gt;0,"Moderate",
IF(COUNTIFS(IA!B:B,B5,IA!U:U,"Low")&gt;0,"Low",
"")))</f>
        <v/>
      </c>
    </row>
    <row r="6" spans="1:333" s="1" customFormat="1" ht="14.1" customHeight="1" x14ac:dyDescent="0.25">
      <c r="A6" s="7"/>
      <c r="B6" s="3"/>
      <c r="C6" s="3" t="s">
        <v>28</v>
      </c>
      <c r="D6" s="25"/>
      <c r="E6" s="25"/>
      <c r="F6" s="25"/>
      <c r="G6" s="25"/>
      <c r="H6" s="25"/>
      <c r="I6" s="25"/>
    </row>
    <row r="7" spans="1:333" s="1" customFormat="1" ht="14.1" customHeight="1" x14ac:dyDescent="0.25">
      <c r="A7" s="21" t="s">
        <v>60</v>
      </c>
      <c r="B7" s="5" t="s">
        <v>29</v>
      </c>
      <c r="C7" s="5" t="s">
        <v>30</v>
      </c>
      <c r="D7" s="26" t="str">
        <f>IF(COUNTIFS(IR!B:B,B7)=COUNTIFS(IR!B:B,B7,IR!I:I,"Not Applicable"),"Not Applicable",
IF(COUNTIFS(IR!B:B,B7)=COUNTIFS(IR!B:B,B7,IR!I:I,"Planned"),"Planned",
IF(COUNTIFS(IR!B:B,B7)=COUNTIFS(IR!B:B,B7,IR!I:I,"Alternative Implementation"),"Alternative Implementation",
IF(COUNTIFS(IR!B:B,B7,IR!I:I,"Partially Implemented")&gt;0,"Partially Implemented",
IF(COUNTIFS(IR!B:B,B7,IR!I:I,"Planned")&gt;0,"Planned",
IF(COUNTIFS(IR!B:B,B7,IR!I:I,"Alternative Implementation")&gt;0,"Alternative Implementation",
IF(COUNTIFS(IR!B:B,B7,IR!I:I,"Implemented")&gt;0,"Implemented",
"")))))))</f>
        <v>Implemented</v>
      </c>
      <c r="E7" s="27" t="str">
        <f>IF(COUNTIFS(IR!B:B,B7,IR!J:J,"Other Than Satisfied")&gt;0,"Other Than Satisfied",
IF(COUNTIFS(IR!B:B,B7,IR!J:J,"Satisfied")=COUNTIFS(IR!B:B,B7),"Satisfied",""))</f>
        <v>Satisfied</v>
      </c>
      <c r="F7" s="26" t="str">
        <f>IF(COUNTIFS(IR!B:B,B7,IR!N:N,"High")&gt;0,"High",
IF(COUNTIFS(IR!B:B,B7,IR!N:N,"Moderate")&gt;0,"Moderate",
IF(COUNTIFS(IR!B:B,B7,IR!N:N,"Low")&gt;0,"Low",
"")))</f>
        <v/>
      </c>
      <c r="G7" s="26" t="str">
        <f>IF(COUNTIFS(IR!B:B,B7,IR!Q:Q,"High")&gt;0,"High",
IF(COUNTIFS(IR!B:B,B7,IR!Q:Q,"Moderate")&gt;0,"Moderate",
IF(COUNTIFS(IR!B:B,B7,IR!Q:Q,"Low")&gt;0,"Low",IF(COUNTIFS(IR!B:B,B7,IR!Q:Q,"None")&gt;0,"None",
""))))</f>
        <v/>
      </c>
      <c r="H7" s="26" t="str">
        <f>IF(COUNTIFS(IR!B:B,B7,IR!T:T,"Other Than Satisfied")&gt;0,"Other Than Satisfied","")</f>
        <v/>
      </c>
      <c r="I7" s="26" t="str">
        <f>IF(COUNTIFS(IR!B:B,B7,IR!U:U,"High")&gt;0,"High",
IF(COUNTIFS(IR!B:B,B7,IR!U:U,"Moderate")&gt;0,"Moderate",
IF(COUNTIFS(IR!B:B,B7,IR!U:U,"Low")&gt;0,"Low",
"")))</f>
        <v/>
      </c>
    </row>
    <row r="8" spans="1:333" s="1" customFormat="1" ht="14.1" customHeight="1" x14ac:dyDescent="0.25">
      <c r="A8" s="7"/>
      <c r="B8" s="3"/>
      <c r="C8" s="3" t="s">
        <v>31</v>
      </c>
      <c r="D8" s="25"/>
      <c r="E8" s="25"/>
      <c r="F8" s="25"/>
      <c r="G8" s="25"/>
      <c r="H8" s="25"/>
      <c r="I8" s="25"/>
    </row>
    <row r="9" spans="1:333" s="1" customFormat="1" x14ac:dyDescent="0.25">
      <c r="A9" s="29"/>
      <c r="B9" s="3"/>
      <c r="C9" s="4" t="s">
        <v>32</v>
      </c>
      <c r="D9" s="25"/>
      <c r="E9" s="25"/>
      <c r="F9" s="25"/>
      <c r="G9" s="25"/>
      <c r="H9" s="25"/>
      <c r="I9" s="25"/>
    </row>
    <row r="10" spans="1:333" s="8" customFormat="1" x14ac:dyDescent="0.25">
      <c r="A10" s="21" t="s">
        <v>61</v>
      </c>
      <c r="B10" s="5" t="s">
        <v>33</v>
      </c>
      <c r="C10" s="5" t="s">
        <v>34</v>
      </c>
      <c r="D10" s="26" t="str">
        <f>IF(COUNTIFS(SI!B:B,B10)=COUNTIFS(SI!B:B,B10,SI!I:I,"Not Applicable"),"Not Applicable",
IF(COUNTIFS(SI!B:B,B10)=COUNTIFS(SI!B:B,B10,SI!I:I,"Planned"),"Planned",
IF(COUNTIFS(SI!B:B,B10)=COUNTIFS(SI!B:B,B10,SI!I:I,"Alternative Implementation"),"Alternative Implementation",
IF(COUNTIFS(SI!B:B,B10,SI!I:I,"Partially Implemented")&gt;0,"Partially Implemented",
IF(COUNTIFS(SI!B:B,B10,SI!I:I,"Planned")&gt;0,"Planned",
IF(COUNTIFS(SI!B:B,B10,SI!I:I,"Alternative Implementation")&gt;0,"Alternative Implementation",
IF(COUNTIFS(SI!B:B,B10,SI!I:I,"Implemented")&gt;0,"Implemented",
"")))))))</f>
        <v/>
      </c>
      <c r="E10" s="27" t="str">
        <f>IF(COUNTIFS(SI!B:B,B10,SI!J:J,"Other Than Satisfied")&gt;0,"Other Than Satisfied",
IF(COUNTIFS(SI!B:B,B10,SI!J:J,"Satisfied")=COUNTIFS(SI!B:B,B10),"Satisfied",""))</f>
        <v/>
      </c>
      <c r="F10" s="26" t="str">
        <f>IF(COUNTIFS(SI!B:B,B10,SI!N:N,"High")&gt;0,"High",
IF(COUNTIFS(SI!B:B,B10,SI!N:N,"Moderate")&gt;0,"Moderate",
IF(COUNTIFS(SI!B:B,B10,SI!N:N,"Low")&gt;0,"Low",
"")))</f>
        <v/>
      </c>
      <c r="G10" s="26" t="str">
        <f>IF(COUNTIFS(SI!B:B,B10,SI!Q:Q,"High")&gt;0,"High",
IF(COUNTIFS(SI!B:B,B10,SI!Q:Q,"Moderate")&gt;0,"Moderate",
IF(COUNTIFS(SI!B:B,B10,SI!Q:Q,"Low")&gt;0,"Low",IF(COUNTIFS(SI!B:B,B10,SI!Q:Q,"None")&gt;0,"None",
""))))</f>
        <v/>
      </c>
      <c r="H10" s="26" t="str">
        <f>IF(COUNTIFS(SI!B:B,B10,SI!T:T,"Other Than Satisfied")&gt;0,"Other Than Satisfied","")</f>
        <v/>
      </c>
      <c r="I10" s="26" t="str">
        <f>IF(COUNTIFS(SI!B:B,B10,SI!U:U,"High")&gt;0,"High",
IF(COUNTIFS(SI!B:B,B10,SI!U:U,"Moderate")&gt;0,"Moderate",
IF(COUNTIFS(SI!B:B,B10,SI!U:U,"Low")&gt;0,"Low",
"")))</f>
        <v/>
      </c>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row>
  </sheetData>
  <autoFilter ref="A1:I10" xr:uid="{00000000-0009-0000-0000-000001000000}"/>
  <dataConsolidate>
    <dataRefs count="1">
      <dataRef ref="I2:I3" sheet="CtrlSummary" r:id="rId1"/>
    </dataRefs>
  </dataConsolidate>
  <pageMargins left="0.7" right="0.7" top="0.75" bottom="0.75" header="0.3" footer="0.3"/>
  <pageSetup orientation="portrait" r:id="rId2"/>
  <extLst>
    <ext xmlns:x14="http://schemas.microsoft.com/office/spreadsheetml/2009/9/main" uri="{78C0D931-6437-407d-A8EE-F0AAD7539E65}">
      <x14:conditionalFormattings>
        <x14:conditionalFormatting xmlns:xm="http://schemas.microsoft.com/office/excel/2006/main">
          <x14:cfRule type="expression" priority="22" id="{D9D7463B-22F6-4818-BCB6-7EC4C0214A69}">
            <xm:f>ISERROR(VLOOKUP($B3,AC!$B:$B,1,0))=TRUE</xm:f>
            <x14:dxf>
              <fill>
                <patternFill>
                  <bgColor rgb="FFFF0000"/>
                </patternFill>
              </fill>
            </x14:dxf>
          </x14:cfRule>
          <xm:sqref>D3:I3</xm:sqref>
        </x14:conditionalFormatting>
        <x14:conditionalFormatting xmlns:xm="http://schemas.microsoft.com/office/excel/2006/main">
          <x14:cfRule type="expression" priority="20" id="{A8C2EA07-CCE5-407A-908C-6B0659E60F84}">
            <xm:f>ISERROR(VLOOKUP($B5,IA!$B:$B,1,0))=TRUE</xm:f>
            <x14:dxf>
              <fill>
                <patternFill>
                  <bgColor rgb="FFFF0000"/>
                </patternFill>
              </fill>
            </x14:dxf>
          </x14:cfRule>
          <xm:sqref>D5:I5</xm:sqref>
        </x14:conditionalFormatting>
        <x14:conditionalFormatting xmlns:xm="http://schemas.microsoft.com/office/excel/2006/main">
          <x14:cfRule type="expression" priority="19" id="{CB38B3E2-21B5-4384-B33E-7252896A4BEB}">
            <xm:f>ISERROR(VLOOKUP($B7,IR!$B:$B,1,0))=TRUE</xm:f>
            <x14:dxf>
              <fill>
                <patternFill>
                  <bgColor rgb="FFFF0000"/>
                </patternFill>
              </fill>
            </x14:dxf>
          </x14:cfRule>
          <xm:sqref>D7:I7</xm:sqref>
        </x14:conditionalFormatting>
        <x14:conditionalFormatting xmlns:xm="http://schemas.microsoft.com/office/excel/2006/main">
          <x14:cfRule type="expression" priority="9" id="{7B912AD1-A485-4213-AF57-D5F62875EA99}">
            <xm:f>ISERROR(VLOOKUP($B10,SI!$B:$B,1,0))=TRUE</xm:f>
            <x14:dxf>
              <fill>
                <patternFill>
                  <bgColor rgb="FFFF0000"/>
                </patternFill>
              </fill>
            </x14:dxf>
          </x14:cfRule>
          <xm:sqref>D10:I10</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4">
    <pageSetUpPr autoPageBreaks="0" fitToPage="1"/>
  </sheetPr>
  <dimension ref="A1:U4"/>
  <sheetViews>
    <sheetView tabSelected="1" topLeftCell="D1" zoomScaleNormal="100" zoomScaleSheetLayoutView="87" zoomScalePageLayoutView="90" workbookViewId="0">
      <pane ySplit="1" topLeftCell="A3" activePane="bottomLeft" state="frozen"/>
      <selection activeCell="B3" sqref="B3"/>
      <selection pane="bottomLeft" activeCell="R4" sqref="R4"/>
    </sheetView>
  </sheetViews>
  <sheetFormatPr defaultColWidth="9" defaultRowHeight="15" x14ac:dyDescent="0.25"/>
  <cols>
    <col min="1" max="1" width="23.85546875" style="35" customWidth="1"/>
    <col min="2" max="2" width="8.85546875" style="36" customWidth="1"/>
    <col min="3" max="3" width="16.85546875" style="35" customWidth="1"/>
    <col min="4" max="4" width="43.42578125" style="35" customWidth="1"/>
    <col min="5" max="7" width="30.85546875" style="35" customWidth="1"/>
    <col min="8" max="8" width="55.85546875" style="35" customWidth="1"/>
    <col min="9" max="10" width="19.7109375" style="37" customWidth="1"/>
    <col min="11" max="11" width="26.5703125" style="37" customWidth="1"/>
    <col min="12" max="14" width="15.85546875" style="37" customWidth="1"/>
    <col min="15" max="16" width="26.5703125" style="35" customWidth="1"/>
    <col min="17" max="17" width="18.5703125" style="37" customWidth="1"/>
    <col min="18" max="18" width="21" style="35" customWidth="1"/>
    <col min="19" max="19" width="5.42578125" style="39" customWidth="1"/>
    <col min="20" max="20" width="19.42578125" style="35" customWidth="1"/>
    <col min="21" max="21" width="14.42578125" style="35" customWidth="1"/>
    <col min="22" max="24" width="9" style="35"/>
    <col min="25" max="25" width="7.85546875" style="35" customWidth="1"/>
    <col min="26" max="16384" width="9" style="35"/>
  </cols>
  <sheetData>
    <row r="1" spans="1:21" s="40" customFormat="1" ht="38.25" x14ac:dyDescent="0.25">
      <c r="A1" s="12" t="s">
        <v>44</v>
      </c>
      <c r="B1" s="16" t="s">
        <v>53</v>
      </c>
      <c r="C1" s="12" t="s">
        <v>0</v>
      </c>
      <c r="D1" s="12" t="s">
        <v>1</v>
      </c>
      <c r="E1" s="12" t="s">
        <v>9</v>
      </c>
      <c r="F1" s="12" t="s">
        <v>10</v>
      </c>
      <c r="G1" s="12" t="s">
        <v>11</v>
      </c>
      <c r="H1" s="12" t="s">
        <v>2</v>
      </c>
      <c r="I1" s="12" t="s">
        <v>3</v>
      </c>
      <c r="J1" s="12" t="s">
        <v>12</v>
      </c>
      <c r="K1" s="12" t="s">
        <v>17</v>
      </c>
      <c r="L1" s="12" t="s">
        <v>13</v>
      </c>
      <c r="M1" s="12" t="s">
        <v>14</v>
      </c>
      <c r="N1" s="12" t="s">
        <v>15</v>
      </c>
      <c r="O1" s="12" t="s">
        <v>16</v>
      </c>
      <c r="P1" s="12" t="s">
        <v>4</v>
      </c>
      <c r="Q1" s="12" t="s">
        <v>93</v>
      </c>
      <c r="R1" s="12" t="s">
        <v>5</v>
      </c>
      <c r="S1" s="12"/>
      <c r="T1" s="12" t="s">
        <v>19</v>
      </c>
      <c r="U1" s="12" t="s">
        <v>18</v>
      </c>
    </row>
    <row r="2" spans="1:21" s="31" customFormat="1" ht="132.75" customHeight="1" x14ac:dyDescent="0.25">
      <c r="A2" s="90" t="s">
        <v>25</v>
      </c>
      <c r="B2" s="18" t="s">
        <v>24</v>
      </c>
      <c r="C2" s="41" t="s">
        <v>75</v>
      </c>
      <c r="D2" s="41" t="s">
        <v>78</v>
      </c>
      <c r="E2" s="41" t="s">
        <v>76</v>
      </c>
      <c r="F2" s="42"/>
      <c r="G2" s="42"/>
      <c r="H2" s="51" t="s">
        <v>95</v>
      </c>
      <c r="I2" s="14" t="s">
        <v>36</v>
      </c>
      <c r="J2" s="14" t="s">
        <v>40</v>
      </c>
      <c r="K2" s="14"/>
      <c r="L2" s="14"/>
      <c r="M2" s="14"/>
      <c r="N2" s="86" t="str">
        <f t="shared" ref="N2:N4" si="0">IF(OR(L2="",M2=""),"",
IF(OR(L2="Low",M2="Low"),"Low",
IF(OR(L2="Moderate",M2="Moderate"),"Moderate",
"High")))</f>
        <v/>
      </c>
      <c r="O2" s="41"/>
      <c r="P2" s="41"/>
      <c r="Q2" s="14"/>
      <c r="R2" s="41" t="s">
        <v>94</v>
      </c>
      <c r="S2" s="15"/>
      <c r="T2" s="41"/>
      <c r="U2" s="14"/>
    </row>
    <row r="3" spans="1:21" s="31" customFormat="1" ht="242.25" x14ac:dyDescent="0.25">
      <c r="A3" s="91"/>
      <c r="B3" s="18" t="s">
        <v>24</v>
      </c>
      <c r="C3" s="41" t="s">
        <v>77</v>
      </c>
      <c r="D3" s="41" t="s">
        <v>79</v>
      </c>
      <c r="E3" s="42"/>
      <c r="F3" s="41" t="s">
        <v>74</v>
      </c>
      <c r="G3" s="41" t="s">
        <v>63</v>
      </c>
      <c r="H3" s="51" t="s">
        <v>97</v>
      </c>
      <c r="I3" s="14" t="s">
        <v>36</v>
      </c>
      <c r="J3" s="14" t="s">
        <v>40</v>
      </c>
      <c r="K3" s="14"/>
      <c r="L3" s="14"/>
      <c r="M3" s="14"/>
      <c r="N3" s="86" t="str">
        <f t="shared" si="0"/>
        <v/>
      </c>
      <c r="O3" s="41"/>
      <c r="P3" s="41"/>
      <c r="Q3" s="14"/>
      <c r="R3" s="41"/>
      <c r="S3" s="15"/>
      <c r="T3" s="41"/>
      <c r="U3" s="14"/>
    </row>
    <row r="4" spans="1:21" s="31" customFormat="1" ht="102" x14ac:dyDescent="0.25">
      <c r="A4" s="92"/>
      <c r="B4" s="18" t="s">
        <v>24</v>
      </c>
      <c r="C4" s="41" t="s">
        <v>64</v>
      </c>
      <c r="D4" s="41" t="s">
        <v>80</v>
      </c>
      <c r="E4" s="42"/>
      <c r="F4" s="41" t="s">
        <v>74</v>
      </c>
      <c r="G4" s="41" t="s">
        <v>63</v>
      </c>
      <c r="H4" s="51" t="s">
        <v>96</v>
      </c>
      <c r="I4" s="14" t="s">
        <v>36</v>
      </c>
      <c r="J4" s="14" t="s">
        <v>40</v>
      </c>
      <c r="K4" s="14"/>
      <c r="L4" s="14"/>
      <c r="M4" s="14"/>
      <c r="N4" s="86" t="str">
        <f t="shared" si="0"/>
        <v/>
      </c>
      <c r="O4" s="41"/>
      <c r="P4" s="41"/>
      <c r="Q4" s="14"/>
      <c r="R4" s="41"/>
      <c r="S4" s="15"/>
      <c r="T4" s="41"/>
      <c r="U4" s="14"/>
    </row>
  </sheetData>
  <sheetProtection sort="0" autoFilter="0"/>
  <autoFilter ref="A1:U1" xr:uid="{00000000-0009-0000-0000-000002000000}"/>
  <mergeCells count="1">
    <mergeCell ref="A2:A4"/>
  </mergeCells>
  <conditionalFormatting sqref="N2:N4">
    <cfRule type="expression" dxfId="3" priority="4">
      <formula>OR(AND(L2&lt;&gt;"",M2=""),AND(L2="",M2&lt;&gt;""))</formula>
    </cfRule>
  </conditionalFormatting>
  <dataValidations xWindow="1054" yWindow="286" count="25">
    <dataValidation allowBlank="1" showInputMessage="1" showErrorMessage="1" promptTitle="Assessment Objective" prompt="Associated assessment objective from NIST SP 800-53A Rev 4" sqref="D1" xr:uid="{00000000-0002-0000-0200-000000000000}"/>
    <dataValidation allowBlank="1" showInputMessage="1" showErrorMessage="1" promptTitle="Assessment Procedure" prompt="Associated assessment procedure ID from NIST SP 800-53A Rev 4" sqref="C1" xr:uid="{00000000-0002-0000-0200-000001000000}"/>
    <dataValidation allowBlank="1" showInputMessage="1" showErrorMessage="1" promptTitle="Control ID" prompt="Associated control ID from NIST SP 800-53 Rev 4" sqref="B1" xr:uid="{00000000-0002-0000-0200-000002000000}"/>
    <dataValidation allowBlank="1" showInputMessage="1" showErrorMessage="1" promptTitle="Control Name" prompt="Associated control name from NIST SP 800-53 Rev 4" sqref="A1" xr:uid="{00000000-0002-0000-0200-000003000000}"/>
    <dataValidation allowBlank="1" showInputMessage="1" showErrorMessage="1" promptTitle="Examine" prompt="Scoped 'examine' test procedure to validate assessment objective" sqref="E1" xr:uid="{00000000-0002-0000-0200-000004000000}"/>
    <dataValidation allowBlank="1" showInputMessage="1" showErrorMessage="1" promptTitle="Interview" prompt="Scoped 'interview' test procedure to validate assessment objective" sqref="F1" xr:uid="{00000000-0002-0000-0200-000005000000}"/>
    <dataValidation allowBlank="1" showInputMessage="1" showErrorMessage="1" promptTitle="Test" prompt="Scoped 'test' test procedure to validate assessment objective" sqref="G1" xr:uid="{00000000-0002-0000-0200-000006000000}"/>
    <dataValidation allowBlank="1" showInputMessage="1" showErrorMessage="1" promptTitle="Observations and Evidence" prompt="Associated assessment results from applicable test procedure(s), along with associated artifacts" sqref="H1" xr:uid="{00000000-0002-0000-0200-000007000000}"/>
    <dataValidation allowBlank="1" showInputMessage="1" showErrorMessage="1" promptTitle="Implementation Status" prompt="Implementation status based on assessment results (Implemented, Partially Implemented, Planned, Alternative Implementation, Planned, Not Applicable)" sqref="I1" xr:uid="{00000000-0002-0000-0200-000008000000}"/>
    <dataValidation allowBlank="1" showInputMessage="1" showErrorMessage="1" promptTitle="Assessment Result" prompt="Assessment result based on observations and evidence (Satisfied, Other Than Satisfied)" sqref="J1" xr:uid="{00000000-0002-0000-0200-000009000000}"/>
    <dataValidation allowBlank="1" showInputMessage="1" showErrorMessage="1" promptTitle="Identified Risk" prompt="Extrapolated finding(s) from observations and evidence" sqref="K1" xr:uid="{00000000-0002-0000-0200-00000A000000}"/>
    <dataValidation allowBlank="1" showInputMessage="1" showErrorMessage="1" promptTitle="Likelihood Level" prompt="Associated likelihood level for identified risk" sqref="L1" xr:uid="{00000000-0002-0000-0200-00000B000000}"/>
    <dataValidation allowBlank="1" showInputMessage="1" showErrorMessage="1" promptTitle="Impact Level" prompt="Associated impact level for identified risk" sqref="M1" xr:uid="{00000000-0002-0000-0200-00000C000000}"/>
    <dataValidation allowBlank="1" showInputMessage="1" showErrorMessage="1" promptTitle="Risk Statement" prompt="Risk statement for identified risk documenting the associated impact" sqref="O1" xr:uid="{00000000-0002-0000-0200-00000D000000}"/>
    <dataValidation allowBlank="1" showInputMessage="1" showErrorMessage="1" promptTitle="Recommendation for Mitigation" prompt="Associated recommendation to remediate identified risk" sqref="P1" xr:uid="{00000000-0002-0000-0200-00000E000000}"/>
    <dataValidation allowBlank="1" showInputMessage="1" showErrorMessage="1" promptTitle="SSP Imp. Statement Differential" prompt="How well the SSP's status matches the technical implementation (None,Low,Moderate,High) None=SSP matches technical implmentation, Low=SSP is close to technical implmentation, Moderate=SSP is mod. different, High=SSP is significantly different" sqref="Q1" xr:uid="{00000000-0002-0000-0200-00000F000000}"/>
    <dataValidation allowBlank="1" showInputMessage="1" showErrorMessage="1" promptTitle="Assessor POC" prompt="Associated 3PAO POC who conducted the assessment (Employee Name, Company Name)" sqref="R1" xr:uid="{00000000-0002-0000-0200-000010000000}"/>
    <dataValidation allowBlank="1" showInputMessage="1" showErrorMessage="1" promptTitle="Prior Assessment Result" prompt="Associated assessment result if a failure exists for this control from previous year's assessment" sqref="T1" xr:uid="{00000000-0002-0000-0200-000011000000}"/>
    <dataValidation allowBlank="1" showInputMessage="1" showErrorMessage="1" promptTitle="Prior Risk Exposure Level" prompt="Associated risk exposure level if a failure exists for this control from previous year's assessment" sqref="U1" xr:uid="{00000000-0002-0000-0200-000012000000}"/>
    <dataValidation type="list" allowBlank="1" showInputMessage="1" showErrorMessage="1" sqref="Q5:Q1048576" xr:uid="{00000000-0002-0000-0200-000013000000}">
      <formula1>"Yes,No"</formula1>
    </dataValidation>
    <dataValidation type="list" allowBlank="1" showInputMessage="1" showErrorMessage="1" sqref="Q2:Q4" xr:uid="{00000000-0002-0000-0200-000014000000}">
      <formula1>"None,Low,Moderate,High"</formula1>
    </dataValidation>
    <dataValidation type="list" allowBlank="1" showInputMessage="1" showErrorMessage="1" sqref="I2:I1048576" xr:uid="{00000000-0002-0000-0200-000015000000}">
      <formula1>"Implemented,Partially Implemented,Planned,Alternative Implementation,Not Applicable"</formula1>
    </dataValidation>
    <dataValidation type="list" allowBlank="1" showInputMessage="1" showErrorMessage="1" sqref="T2:T1048576" xr:uid="{00000000-0002-0000-0200-000016000000}">
      <formula1>"Satisfied, Other Than Satisfied"</formula1>
    </dataValidation>
    <dataValidation type="list" allowBlank="1" showInputMessage="1" showErrorMessage="1" sqref="J2:J1048576" xr:uid="{00000000-0002-0000-0200-000017000000}">
      <formula1>"Satisfied,Other Than Satisfied"</formula1>
    </dataValidation>
    <dataValidation type="list" allowBlank="1" showInputMessage="1" showErrorMessage="1" sqref="L2:M1048576 U2:U1048576" xr:uid="{00000000-0002-0000-0200-000018000000}">
      <formula1>"High,Moderate,Low"</formula1>
    </dataValidation>
  </dataValidations>
  <printOptions horizontalCentered="1" gridLines="1"/>
  <pageMargins left="0.75" right="0.75" top="0.75" bottom="0.75" header="0" footer="0"/>
  <pageSetup scale="4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fitToPage="1"/>
  </sheetPr>
  <dimension ref="A1:U2"/>
  <sheetViews>
    <sheetView zoomScale="80" zoomScaleNormal="80" zoomScaleSheetLayoutView="87" zoomScalePageLayoutView="90" workbookViewId="0">
      <pane ySplit="1" topLeftCell="A2" activePane="bottomLeft" state="frozen"/>
      <selection activeCell="Q1" sqref="Q1"/>
      <selection pane="bottomLeft" activeCell="R2" sqref="R2"/>
    </sheetView>
  </sheetViews>
  <sheetFormatPr defaultColWidth="9" defaultRowHeight="12.75" x14ac:dyDescent="0.2"/>
  <cols>
    <col min="1" max="1" width="23.85546875" style="31" customWidth="1"/>
    <col min="2" max="2" width="8.85546875" style="32" customWidth="1"/>
    <col min="3" max="3" width="16.85546875" style="31" customWidth="1"/>
    <col min="4" max="4" width="43.42578125" style="31" customWidth="1"/>
    <col min="5" max="7" width="30.85546875" style="31" customWidth="1"/>
    <col min="8" max="8" width="55.85546875" style="31" customWidth="1"/>
    <col min="9" max="10" width="19.7109375" style="33" customWidth="1"/>
    <col min="11" max="11" width="26.5703125" style="33" customWidth="1"/>
    <col min="12" max="13" width="15.85546875" style="33" customWidth="1"/>
    <col min="14" max="14" width="15.85546875" style="34" customWidth="1"/>
    <col min="15" max="16" width="26.5703125" style="31" customWidth="1"/>
    <col min="17" max="17" width="18.5703125" style="33" customWidth="1"/>
    <col min="18" max="18" width="21" style="31" customWidth="1"/>
    <col min="19" max="19" width="5.42578125" style="84" customWidth="1"/>
    <col min="20" max="20" width="19.42578125" style="31" customWidth="1"/>
    <col min="21" max="21" width="14.42578125" style="31" customWidth="1"/>
    <col min="22" max="16384" width="9" style="31"/>
  </cols>
  <sheetData>
    <row r="1" spans="1:21" s="40" customFormat="1" ht="38.25" x14ac:dyDescent="0.25">
      <c r="A1" s="12" t="s">
        <v>44</v>
      </c>
      <c r="B1" s="16" t="s">
        <v>53</v>
      </c>
      <c r="C1" s="12" t="s">
        <v>0</v>
      </c>
      <c r="D1" s="12" t="s">
        <v>1</v>
      </c>
      <c r="E1" s="12" t="s">
        <v>9</v>
      </c>
      <c r="F1" s="12" t="s">
        <v>10</v>
      </c>
      <c r="G1" s="12" t="s">
        <v>11</v>
      </c>
      <c r="H1" s="12" t="s">
        <v>2</v>
      </c>
      <c r="I1" s="12" t="s">
        <v>3</v>
      </c>
      <c r="J1" s="12" t="s">
        <v>12</v>
      </c>
      <c r="K1" s="12" t="s">
        <v>17</v>
      </c>
      <c r="L1" s="12" t="s">
        <v>13</v>
      </c>
      <c r="M1" s="12" t="s">
        <v>14</v>
      </c>
      <c r="N1" s="19" t="s">
        <v>15</v>
      </c>
      <c r="O1" s="12" t="s">
        <v>16</v>
      </c>
      <c r="P1" s="12" t="s">
        <v>4</v>
      </c>
      <c r="Q1" s="12" t="s">
        <v>93</v>
      </c>
      <c r="R1" s="12" t="s">
        <v>5</v>
      </c>
      <c r="S1" s="12"/>
      <c r="T1" s="12" t="s">
        <v>19</v>
      </c>
      <c r="U1" s="12" t="s">
        <v>18</v>
      </c>
    </row>
    <row r="2" spans="1:21" s="49" customFormat="1" ht="255" x14ac:dyDescent="0.25">
      <c r="A2" s="81" t="s">
        <v>27</v>
      </c>
      <c r="B2" s="56" t="s">
        <v>62</v>
      </c>
      <c r="C2" s="56" t="s">
        <v>82</v>
      </c>
      <c r="D2" s="56" t="s">
        <v>91</v>
      </c>
      <c r="E2" s="81" t="s">
        <v>81</v>
      </c>
      <c r="F2" s="81" t="s">
        <v>83</v>
      </c>
      <c r="G2" s="81" t="s">
        <v>66</v>
      </c>
      <c r="H2" s="81" t="s">
        <v>98</v>
      </c>
      <c r="I2" s="85" t="s">
        <v>36</v>
      </c>
      <c r="J2" s="85" t="s">
        <v>40</v>
      </c>
      <c r="K2" s="83"/>
      <c r="L2" s="85"/>
      <c r="M2" s="82"/>
      <c r="N2" s="82" t="str">
        <f t="shared" ref="N2" si="0">IF(OR(L2="",M2=""),"",
IF(OR(L2="Low",M2="Low"),"Low",
IF(OR(L2="Moderate",M2="Moderate"),"Moderate",
"High")))</f>
        <v/>
      </c>
      <c r="O2" s="81"/>
      <c r="P2" s="81"/>
      <c r="Q2" s="14"/>
      <c r="R2" s="41" t="s">
        <v>94</v>
      </c>
      <c r="S2" s="50"/>
      <c r="T2" s="81"/>
      <c r="U2" s="81"/>
    </row>
  </sheetData>
  <sheetProtection sort="0" autoFilter="0"/>
  <autoFilter ref="A1:U1" xr:uid="{00000000-0009-0000-0000-000003000000}"/>
  <conditionalFormatting sqref="N2">
    <cfRule type="expression" dxfId="2" priority="1">
      <formula>OR(AND(L2&lt;&gt;"",M2=""),AND(L2="",M2&lt;&gt;""))</formula>
    </cfRule>
  </conditionalFormatting>
  <dataValidations count="28">
    <dataValidation allowBlank="1" showInputMessage="1" showErrorMessage="1" promptTitle="Prior Risk Exposure Level" prompt="Associated risk exposure level if a failure exists for this control from previous year's assessment" sqref="U1" xr:uid="{00000000-0002-0000-0300-000000000000}"/>
    <dataValidation allowBlank="1" showInputMessage="1" showErrorMessage="1" promptTitle="Prior Assessment Result" prompt="Associated assessment result if a failure exists for this control from previous year's assessment" sqref="T1" xr:uid="{00000000-0002-0000-0300-000001000000}"/>
    <dataValidation allowBlank="1" showInputMessage="1" showErrorMessage="1" promptTitle="Assessor POC" prompt="Associated 3PAO POC who conducted the assessment (Employee Name, Company Name)" sqref="R1" xr:uid="{00000000-0002-0000-0300-000002000000}"/>
    <dataValidation allowBlank="1" showInputMessage="1" showErrorMessage="1" promptTitle="Recommendation for Mitigation" prompt="Associated recommendation to remediate identified risk" sqref="P1" xr:uid="{00000000-0002-0000-0300-000003000000}"/>
    <dataValidation allowBlank="1" showInputMessage="1" showErrorMessage="1" promptTitle="Risk Statement" prompt="Risk statement for identified risk documenting the associated impact" sqref="O1" xr:uid="{00000000-0002-0000-0300-000004000000}"/>
    <dataValidation allowBlank="1" showInputMessage="1" showErrorMessage="1" promptTitle="Impact Level" prompt="Associated impact level for identified risk" sqref="M1" xr:uid="{00000000-0002-0000-0300-000005000000}"/>
    <dataValidation allowBlank="1" showInputMessage="1" showErrorMessage="1" promptTitle="Likelihood Level" prompt="Associated likelihood level for identified risk" sqref="L1" xr:uid="{00000000-0002-0000-0300-000006000000}"/>
    <dataValidation allowBlank="1" showInputMessage="1" showErrorMessage="1" promptTitle="Identified Risk" prompt="Extrapolated finding(s) from observations and evidence" sqref="K1" xr:uid="{00000000-0002-0000-0300-000007000000}"/>
    <dataValidation allowBlank="1" showInputMessage="1" showErrorMessage="1" promptTitle="Assessment Result" prompt="Assessment result based on observations and evidence (Satisfied, Other Than Satisfied)" sqref="J1" xr:uid="{00000000-0002-0000-0300-000008000000}"/>
    <dataValidation allowBlank="1" showInputMessage="1" showErrorMessage="1" promptTitle="Implementation Status" prompt="Implementation status based on assessment results (Implemented, Partially Implemented, Planned, Alternative Implementation, Planned, Not Applicable)" sqref="I1" xr:uid="{00000000-0002-0000-0300-000009000000}"/>
    <dataValidation allowBlank="1" showInputMessage="1" showErrorMessage="1" promptTitle="Observations and Evidence" prompt="Associated assessment results from applicable test procedure(s), along with associated artifacts" sqref="H1" xr:uid="{00000000-0002-0000-0300-00000A000000}"/>
    <dataValidation allowBlank="1" showInputMessage="1" showErrorMessage="1" promptTitle="Test" prompt="Scoped 'test' test procedure to validate assessment objective" sqref="G1" xr:uid="{00000000-0002-0000-0300-00000B000000}"/>
    <dataValidation allowBlank="1" showInputMessage="1" showErrorMessage="1" promptTitle="Interview" prompt="Scoped 'interview' test procedure to validate assessment objective" sqref="F1" xr:uid="{00000000-0002-0000-0300-00000C000000}"/>
    <dataValidation allowBlank="1" showInputMessage="1" showErrorMessage="1" promptTitle="Examine" prompt="Scoped 'examine' test procedure to validate assessment objective" sqref="E1" xr:uid="{00000000-0002-0000-0300-00000D000000}"/>
    <dataValidation allowBlank="1" showInputMessage="1" showErrorMessage="1" promptTitle="Control Name" prompt="Associated control name from NIST SP 800-53 Rev 4" sqref="A1" xr:uid="{00000000-0002-0000-0300-00000E000000}"/>
    <dataValidation allowBlank="1" showInputMessage="1" showErrorMessage="1" promptTitle="Control ID" prompt="Associated control ID from NIST SP 800-53 Rev 4" sqref="B1" xr:uid="{00000000-0002-0000-0300-00000F000000}"/>
    <dataValidation allowBlank="1" showInputMessage="1" showErrorMessage="1" promptTitle="Assessment Procedure" prompt="Associated assessment procedure ID from NIST SP 800-53A Rev 4" sqref="C1" xr:uid="{00000000-0002-0000-0300-000010000000}"/>
    <dataValidation allowBlank="1" showInputMessage="1" showErrorMessage="1" promptTitle="Assessment Objective" prompt="Associated assessment objective from NIST SP 800-53A Rev 4" sqref="D1" xr:uid="{00000000-0002-0000-0300-000011000000}"/>
    <dataValidation type="list" allowBlank="1" showInputMessage="1" showErrorMessage="1" sqref="U3:U1048576 L2:M1048576" xr:uid="{00000000-0002-0000-0300-000012000000}">
      <formula1>"High,Moderate,Low"</formula1>
    </dataValidation>
    <dataValidation type="list" allowBlank="1" showInputMessage="1" showErrorMessage="1" sqref="J3:J1048576" xr:uid="{00000000-0002-0000-0300-000013000000}">
      <formula1>"Satisfied,Other Than Satisfied"</formula1>
    </dataValidation>
    <dataValidation type="list" allowBlank="1" showInputMessage="1" showErrorMessage="1" sqref="T3:T1048576" xr:uid="{00000000-0002-0000-0300-000014000000}">
      <formula1>"Satisfied, Other Than Satisfied"</formula1>
    </dataValidation>
    <dataValidation type="list" allowBlank="1" showInputMessage="1" showErrorMessage="1" sqref="I3:I1048576" xr:uid="{00000000-0002-0000-0300-000015000000}">
      <formula1>"Implemented,Partially Implemented,Planned,Alternative Implementation,Not Applicable"</formula1>
    </dataValidation>
    <dataValidation type="list" allowBlank="1" showInputMessage="1" showErrorMessage="1" sqref="Q3:Q1048576" xr:uid="{00000000-0002-0000-0300-000016000000}">
      <formula1>"Yes,No"</formula1>
    </dataValidation>
    <dataValidation allowBlank="1" showInputMessage="1" showErrorMessage="1" promptTitle="SSP Imp. Statement Differential" prompt="How well the SSP's status matches the technical implementation (None,Low,Moderate,High) None=SSP matches technical implmentation, Low=SSP is close to technical implmentation, Moderate=SSP is mod. different, High=SSP is significantly different" sqref="Q1" xr:uid="{00000000-0002-0000-0300-000017000000}"/>
    <dataValidation type="list" showInputMessage="1" showErrorMessage="1" sqref="I2" xr:uid="{00000000-0002-0000-0300-000018000000}">
      <formula1>" ,Implemented,Partially Implemented,Planned,Alternative Implementation,Not Applicable"</formula1>
    </dataValidation>
    <dataValidation type="list" allowBlank="1" showInputMessage="1" showErrorMessage="1" sqref="J2" xr:uid="{00000000-0002-0000-0300-000019000000}">
      <formula1>"Satisfied,Other than Satisfied"</formula1>
    </dataValidation>
    <dataValidation type="list" allowBlank="1" showInputMessage="1" showErrorMessage="1" sqref="S2" xr:uid="{00000000-0002-0000-0300-00001A000000}">
      <formula1>#REF!</formula1>
    </dataValidation>
    <dataValidation type="list" allowBlank="1" showInputMessage="1" showErrorMessage="1" sqref="Q2" xr:uid="{00000000-0002-0000-0300-00001B000000}">
      <formula1>"None,Low,Moderate,High"</formula1>
    </dataValidation>
  </dataValidations>
  <printOptions horizontalCentered="1" gridLines="1"/>
  <pageMargins left="0.75" right="0.75" top="0.75" bottom="0.75" header="0" footer="0"/>
  <pageSetup scale="4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autoPageBreaks="0" fitToPage="1"/>
  </sheetPr>
  <dimension ref="A1:U4"/>
  <sheetViews>
    <sheetView topLeftCell="I1" zoomScale="80" zoomScaleNormal="80" zoomScaleSheetLayoutView="87" zoomScalePageLayoutView="90" workbookViewId="0">
      <pane ySplit="1" topLeftCell="A2" activePane="bottomLeft" state="frozen"/>
      <selection activeCell="Q1" sqref="Q1"/>
      <selection pane="bottomLeft" activeCell="I4" sqref="I4"/>
    </sheetView>
  </sheetViews>
  <sheetFormatPr defaultColWidth="9" defaultRowHeight="15" x14ac:dyDescent="0.25"/>
  <cols>
    <col min="1" max="1" width="23.85546875" style="35" customWidth="1"/>
    <col min="2" max="2" width="8.85546875" style="36" customWidth="1"/>
    <col min="3" max="3" width="16.85546875" style="35" customWidth="1"/>
    <col min="4" max="4" width="43.42578125" style="35" customWidth="1"/>
    <col min="5" max="7" width="30.85546875" style="35" customWidth="1"/>
    <col min="8" max="8" width="55.85546875" style="35" customWidth="1"/>
    <col min="9" max="10" width="19.7109375" style="37" customWidth="1"/>
    <col min="11" max="11" width="26.5703125" style="37" customWidth="1"/>
    <col min="12" max="13" width="15.85546875" style="37" customWidth="1"/>
    <col min="14" max="14" width="15.85546875" style="38" customWidth="1"/>
    <col min="15" max="16" width="26.5703125" style="35" customWidth="1"/>
    <col min="17" max="17" width="18.5703125" style="37" customWidth="1"/>
    <col min="18" max="18" width="21" style="35" customWidth="1"/>
    <col min="19" max="19" width="5.42578125" style="39" customWidth="1"/>
    <col min="20" max="20" width="19.42578125" style="35" customWidth="1"/>
    <col min="21" max="21" width="14.42578125" style="35" customWidth="1"/>
    <col min="22" max="24" width="9" style="35"/>
    <col min="25" max="25" width="7.85546875" style="35" customWidth="1"/>
    <col min="26" max="16384" width="9" style="35"/>
  </cols>
  <sheetData>
    <row r="1" spans="1:21" s="40" customFormat="1" ht="38.25" x14ac:dyDescent="0.25">
      <c r="A1" s="12" t="s">
        <v>44</v>
      </c>
      <c r="B1" s="16" t="s">
        <v>53</v>
      </c>
      <c r="C1" s="12" t="s">
        <v>0</v>
      </c>
      <c r="D1" s="12" t="s">
        <v>1</v>
      </c>
      <c r="E1" s="12" t="s">
        <v>9</v>
      </c>
      <c r="F1" s="12" t="s">
        <v>10</v>
      </c>
      <c r="G1" s="12" t="s">
        <v>11</v>
      </c>
      <c r="H1" s="12" t="s">
        <v>2</v>
      </c>
      <c r="I1" s="12" t="s">
        <v>3</v>
      </c>
      <c r="J1" s="12" t="s">
        <v>12</v>
      </c>
      <c r="K1" s="12" t="s">
        <v>17</v>
      </c>
      <c r="L1" s="12" t="s">
        <v>13</v>
      </c>
      <c r="M1" s="12" t="s">
        <v>14</v>
      </c>
      <c r="N1" s="19" t="s">
        <v>15</v>
      </c>
      <c r="O1" s="12" t="s">
        <v>16</v>
      </c>
      <c r="P1" s="12" t="s">
        <v>4</v>
      </c>
      <c r="Q1" s="12" t="s">
        <v>93</v>
      </c>
      <c r="R1" s="12" t="s">
        <v>5</v>
      </c>
      <c r="S1" s="12"/>
      <c r="T1" s="12" t="s">
        <v>19</v>
      </c>
      <c r="U1" s="12" t="s">
        <v>18</v>
      </c>
    </row>
    <row r="2" spans="1:21" s="31" customFormat="1" ht="114.75" x14ac:dyDescent="0.25">
      <c r="A2" s="93" t="s">
        <v>30</v>
      </c>
      <c r="B2" s="47" t="s">
        <v>29</v>
      </c>
      <c r="C2" s="48" t="s">
        <v>84</v>
      </c>
      <c r="D2" s="48" t="s">
        <v>85</v>
      </c>
      <c r="E2" s="54" t="s">
        <v>86</v>
      </c>
      <c r="F2" s="55"/>
      <c r="G2" s="55"/>
      <c r="H2" s="53" t="s">
        <v>99</v>
      </c>
      <c r="I2" s="52" t="s">
        <v>36</v>
      </c>
      <c r="J2" s="52" t="s">
        <v>40</v>
      </c>
      <c r="K2" s="52"/>
      <c r="L2" s="52"/>
      <c r="M2" s="52"/>
      <c r="N2" s="43" t="str">
        <f t="shared" ref="N2:N4" si="0">IF(OR(L2="",M2=""),"",
IF(OR(L2="Low",M2="Low"),"Low",
IF(OR(L2="Moderate",M2="Moderate"),"Moderate",
"High")))</f>
        <v/>
      </c>
      <c r="O2" s="53"/>
      <c r="P2" s="53"/>
      <c r="Q2" s="14"/>
      <c r="R2" s="41" t="s">
        <v>94</v>
      </c>
      <c r="S2" s="15"/>
      <c r="T2" s="53"/>
      <c r="U2" s="53"/>
    </row>
    <row r="3" spans="1:21" s="31" customFormat="1" ht="242.25" x14ac:dyDescent="0.25">
      <c r="A3" s="94"/>
      <c r="B3" s="47" t="s">
        <v>29</v>
      </c>
      <c r="C3" s="48" t="s">
        <v>87</v>
      </c>
      <c r="D3" s="48" t="s">
        <v>88</v>
      </c>
      <c r="E3" s="54" t="s">
        <v>86</v>
      </c>
      <c r="F3" s="54" t="s">
        <v>89</v>
      </c>
      <c r="G3" s="55"/>
      <c r="H3" s="53" t="s">
        <v>101</v>
      </c>
      <c r="I3" s="52" t="s">
        <v>36</v>
      </c>
      <c r="J3" s="52" t="s">
        <v>40</v>
      </c>
      <c r="K3" s="52"/>
      <c r="L3" s="52"/>
      <c r="M3" s="52"/>
      <c r="N3" s="43" t="str">
        <f t="shared" si="0"/>
        <v/>
      </c>
      <c r="O3" s="53"/>
      <c r="P3" s="53"/>
      <c r="Q3" s="14"/>
      <c r="R3" s="41" t="s">
        <v>94</v>
      </c>
      <c r="S3" s="15"/>
      <c r="T3" s="53"/>
      <c r="U3" s="53"/>
    </row>
    <row r="4" spans="1:21" s="31" customFormat="1" ht="114.75" x14ac:dyDescent="0.25">
      <c r="A4" s="95"/>
      <c r="B4" s="47" t="s">
        <v>29</v>
      </c>
      <c r="C4" s="48" t="s">
        <v>65</v>
      </c>
      <c r="D4" s="48" t="s">
        <v>90</v>
      </c>
      <c r="E4" s="54" t="s">
        <v>86</v>
      </c>
      <c r="F4" s="54" t="s">
        <v>89</v>
      </c>
      <c r="G4" s="55"/>
      <c r="H4" s="53" t="s">
        <v>100</v>
      </c>
      <c r="I4" s="52" t="s">
        <v>36</v>
      </c>
      <c r="J4" s="52" t="s">
        <v>40</v>
      </c>
      <c r="K4" s="52"/>
      <c r="L4" s="52"/>
      <c r="M4" s="52"/>
      <c r="N4" s="43" t="str">
        <f t="shared" si="0"/>
        <v/>
      </c>
      <c r="O4" s="53"/>
      <c r="P4" s="53"/>
      <c r="Q4" s="14"/>
      <c r="R4" s="41" t="s">
        <v>94</v>
      </c>
      <c r="S4" s="15"/>
      <c r="T4" s="53"/>
      <c r="U4" s="53"/>
    </row>
  </sheetData>
  <sheetProtection sort="0" autoFilter="0"/>
  <autoFilter ref="A1:U1" xr:uid="{00000000-0009-0000-0000-000004000000}"/>
  <mergeCells count="1">
    <mergeCell ref="A2:A4"/>
  </mergeCells>
  <conditionalFormatting sqref="N2:N4">
    <cfRule type="expression" dxfId="1" priority="1">
      <formula>OR(AND(L2&lt;&gt;"",M2=""),AND(L2="",M2&lt;&gt;""))</formula>
    </cfRule>
  </conditionalFormatting>
  <dataValidations count="25">
    <dataValidation allowBlank="1" showInputMessage="1" showErrorMessage="1" promptTitle="Assessment Objective" prompt="Associated assessment objective from NIST SP 800-53A Rev 4" sqref="D1" xr:uid="{00000000-0002-0000-0400-000000000000}"/>
    <dataValidation allowBlank="1" showInputMessage="1" showErrorMessage="1" promptTitle="Assessment Procedure" prompt="Associated assessment procedure ID from NIST SP 800-53A Rev 4" sqref="C1" xr:uid="{00000000-0002-0000-0400-000001000000}"/>
    <dataValidation allowBlank="1" showInputMessage="1" showErrorMessage="1" promptTitle="Control ID" prompt="Associated control ID from NIST SP 800-53 Rev 4" sqref="B1" xr:uid="{00000000-0002-0000-0400-000002000000}"/>
    <dataValidation allowBlank="1" showInputMessage="1" showErrorMessage="1" promptTitle="Control Name" prompt="Associated control name from NIST SP 800-53 Rev 4" sqref="A1" xr:uid="{00000000-0002-0000-0400-000003000000}"/>
    <dataValidation allowBlank="1" showInputMessage="1" showErrorMessage="1" promptTitle="Examine" prompt="Scoped 'examine' test procedure to validate assessment objective" sqref="E1" xr:uid="{00000000-0002-0000-0400-000004000000}"/>
    <dataValidation allowBlank="1" showInputMessage="1" showErrorMessage="1" promptTitle="Interview" prompt="Scoped 'interview' test procedure to validate assessment objective" sqref="F1" xr:uid="{00000000-0002-0000-0400-000005000000}"/>
    <dataValidation allowBlank="1" showInputMessage="1" showErrorMessage="1" promptTitle="Test" prompt="Scoped 'test' test procedure to validate assessment objective" sqref="G1" xr:uid="{00000000-0002-0000-0400-000006000000}"/>
    <dataValidation allowBlank="1" showInputMessage="1" showErrorMessage="1" promptTitle="Observations and Evidence" prompt="Associated assessment results from applicable test procedure(s), along with associated artifacts" sqref="H1" xr:uid="{00000000-0002-0000-0400-000007000000}"/>
    <dataValidation allowBlank="1" showInputMessage="1" showErrorMessage="1" promptTitle="Implementation Status" prompt="Implementation status based on assessment results (Implemented, Partially Implemented, Planned, Alternative Implementation, Planned, Not Applicable)" sqref="I1" xr:uid="{00000000-0002-0000-0400-000008000000}"/>
    <dataValidation allowBlank="1" showInputMessage="1" showErrorMessage="1" promptTitle="Assessment Result" prompt="Assessment result based on observations and evidence (Satisfied, Other Than Satisfied)" sqref="J1" xr:uid="{00000000-0002-0000-0400-000009000000}"/>
    <dataValidation allowBlank="1" showInputMessage="1" showErrorMessage="1" promptTitle="Identified Risk" prompt="Extrapolated finding(s) from observations and evidence" sqref="K1" xr:uid="{00000000-0002-0000-0400-00000A000000}"/>
    <dataValidation allowBlank="1" showInputMessage="1" showErrorMessage="1" promptTitle="Likelihood Level" prompt="Associated likelihood level for identified risk" sqref="L1" xr:uid="{00000000-0002-0000-0400-00000B000000}"/>
    <dataValidation allowBlank="1" showInputMessage="1" showErrorMessage="1" promptTitle="Impact Level" prompt="Associated impact level for identified risk" sqref="M1" xr:uid="{00000000-0002-0000-0400-00000C000000}"/>
    <dataValidation allowBlank="1" showInputMessage="1" showErrorMessage="1" promptTitle="Risk Statement" prompt="Risk statement for identified risk documenting the associated impact" sqref="O1" xr:uid="{00000000-0002-0000-0400-00000D000000}"/>
    <dataValidation allowBlank="1" showInputMessage="1" showErrorMessage="1" promptTitle="Recommendation for Mitigation" prompt="Associated recommendation to remediate identified risk" sqref="P1" xr:uid="{00000000-0002-0000-0400-00000E000000}"/>
    <dataValidation allowBlank="1" showInputMessage="1" showErrorMessage="1" promptTitle="Assessor POC" prompt="Associated 3PAO POC who conducted the assessment (Employee Name, Company Name)" sqref="R1" xr:uid="{00000000-0002-0000-0400-00000F000000}"/>
    <dataValidation allowBlank="1" showInputMessage="1" showErrorMessage="1" promptTitle="Prior Assessment Result" prompt="Associated assessment result if a failure exists for this control from previous year's assessment" sqref="T1" xr:uid="{00000000-0002-0000-0400-000010000000}"/>
    <dataValidation allowBlank="1" showInputMessage="1" showErrorMessage="1" promptTitle="Prior Risk Exposure Level" prompt="Associated risk exposure level if a failure exists for this control from previous year's assessment" sqref="U1" xr:uid="{00000000-0002-0000-0400-000011000000}"/>
    <dataValidation allowBlank="1" showInputMessage="1" showErrorMessage="1" promptTitle="SSP Imp. Statement Differential" prompt="How well the SSP's status matches the technical implementation (None,Low,Moderate,High) None=SSP matches technical implmentation, Low=SSP is close to technical implmentation, Moderate=SSP is mod. different, High=SSP is significantly different" sqref="Q1" xr:uid="{00000000-0002-0000-0400-000012000000}"/>
    <dataValidation type="list" allowBlank="1" showInputMessage="1" showErrorMessage="1" sqref="Q5:Q1048576" xr:uid="{00000000-0002-0000-0400-000013000000}">
      <formula1>"Yes,No"</formula1>
    </dataValidation>
    <dataValidation type="list" allowBlank="1" showInputMessage="1" showErrorMessage="1" sqref="Q2:Q4" xr:uid="{00000000-0002-0000-0400-000014000000}">
      <formula1>"None,Low,Moderate,High"</formula1>
    </dataValidation>
    <dataValidation type="list" allowBlank="1" showInputMessage="1" showErrorMessage="1" sqref="I2:I1048576" xr:uid="{00000000-0002-0000-0400-000015000000}">
      <formula1>"Implemented,Partially Implemented,Planned,Alternative Implementation,Not Applicable"</formula1>
    </dataValidation>
    <dataValidation type="list" allowBlank="1" showInputMessage="1" showErrorMessage="1" sqref="T2:T1048576" xr:uid="{00000000-0002-0000-0400-000016000000}">
      <formula1>"Satisfied, Other Than Satisfied"</formula1>
    </dataValidation>
    <dataValidation type="list" allowBlank="1" showInputMessage="1" showErrorMessage="1" sqref="J2:J1048576" xr:uid="{00000000-0002-0000-0400-000017000000}">
      <formula1>"Satisfied,Other Than Satisfied"</formula1>
    </dataValidation>
    <dataValidation type="list" allowBlank="1" showInputMessage="1" showErrorMessage="1" sqref="L2:M1048576 U2:U1048576" xr:uid="{00000000-0002-0000-0400-000018000000}">
      <formula1>"High,Moderate,Low"</formula1>
    </dataValidation>
  </dataValidations>
  <printOptions horizontalCentered="1" gridLines="1"/>
  <pageMargins left="0.75" right="0.75" top="0.75" bottom="0.75" header="0" footer="0"/>
  <pageSetup scale="4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autoPageBreaks="0" fitToPage="1"/>
  </sheetPr>
  <dimension ref="A1:U3"/>
  <sheetViews>
    <sheetView zoomScaleNormal="100" zoomScaleSheetLayoutView="87" zoomScalePageLayoutView="90" workbookViewId="0">
      <pane ySplit="1" topLeftCell="A2" activePane="bottomLeft" state="frozen"/>
      <selection activeCell="Q1" sqref="Q1"/>
      <selection pane="bottomLeft" activeCell="D3" sqref="D3"/>
    </sheetView>
  </sheetViews>
  <sheetFormatPr defaultColWidth="9" defaultRowHeight="15" x14ac:dyDescent="0.25"/>
  <cols>
    <col min="1" max="1" width="23.85546875" style="35" customWidth="1"/>
    <col min="2" max="2" width="8.85546875" style="36" customWidth="1"/>
    <col min="3" max="3" width="16.85546875" style="35" customWidth="1"/>
    <col min="4" max="4" width="43.42578125" style="35" customWidth="1"/>
    <col min="5" max="7" width="30.85546875" style="35" customWidth="1"/>
    <col min="8" max="8" width="55.85546875" style="35" customWidth="1"/>
    <col min="9" max="10" width="19.7109375" style="37" customWidth="1"/>
    <col min="11" max="11" width="26.5703125" style="37" customWidth="1"/>
    <col min="12" max="13" width="15.85546875" style="37" customWidth="1"/>
    <col min="14" max="14" width="15.85546875" style="38" customWidth="1"/>
    <col min="15" max="16" width="26.5703125" style="35" customWidth="1"/>
    <col min="17" max="17" width="18.5703125" style="37" customWidth="1"/>
    <col min="18" max="18" width="21" style="35" customWidth="1"/>
    <col min="19" max="19" width="5.42578125" style="39" customWidth="1"/>
    <col min="20" max="20" width="19.42578125" style="35" customWidth="1"/>
    <col min="21" max="21" width="14.42578125" style="35" customWidth="1"/>
    <col min="22" max="24" width="9" style="35"/>
    <col min="25" max="25" width="7.85546875" style="35" customWidth="1"/>
    <col min="26" max="16384" width="9" style="35"/>
  </cols>
  <sheetData>
    <row r="1" spans="1:21" s="40" customFormat="1" ht="38.25" x14ac:dyDescent="0.25">
      <c r="A1" s="12" t="s">
        <v>44</v>
      </c>
      <c r="B1" s="16" t="s">
        <v>53</v>
      </c>
      <c r="C1" s="12" t="s">
        <v>0</v>
      </c>
      <c r="D1" s="12" t="s">
        <v>1</v>
      </c>
      <c r="E1" s="12" t="s">
        <v>9</v>
      </c>
      <c r="F1" s="12" t="s">
        <v>10</v>
      </c>
      <c r="G1" s="12" t="s">
        <v>11</v>
      </c>
      <c r="H1" s="12" t="s">
        <v>2</v>
      </c>
      <c r="I1" s="12" t="s">
        <v>3</v>
      </c>
      <c r="J1" s="12" t="s">
        <v>12</v>
      </c>
      <c r="K1" s="12" t="s">
        <v>17</v>
      </c>
      <c r="L1" s="12" t="s">
        <v>13</v>
      </c>
      <c r="M1" s="12" t="s">
        <v>14</v>
      </c>
      <c r="N1" s="19" t="s">
        <v>15</v>
      </c>
      <c r="O1" s="12" t="s">
        <v>16</v>
      </c>
      <c r="P1" s="12" t="s">
        <v>4</v>
      </c>
      <c r="Q1" s="12" t="s">
        <v>93</v>
      </c>
      <c r="R1" s="12" t="s">
        <v>5</v>
      </c>
      <c r="S1" s="12"/>
      <c r="T1" s="12" t="s">
        <v>19</v>
      </c>
      <c r="U1" s="12" t="s">
        <v>18</v>
      </c>
    </row>
    <row r="2" spans="1:21" ht="165.75" x14ac:dyDescent="0.25">
      <c r="A2" s="96" t="s">
        <v>34</v>
      </c>
      <c r="B2" s="17" t="s">
        <v>33</v>
      </c>
      <c r="C2" s="30" t="s">
        <v>67</v>
      </c>
      <c r="D2" s="30" t="s">
        <v>72</v>
      </c>
      <c r="E2" s="44" t="s">
        <v>70</v>
      </c>
      <c r="F2" s="13"/>
      <c r="G2" s="13"/>
      <c r="H2" s="45"/>
      <c r="I2" s="46"/>
      <c r="J2" s="46"/>
      <c r="K2" s="46"/>
      <c r="L2" s="46"/>
      <c r="M2" s="46"/>
      <c r="N2" s="20" t="str">
        <f t="shared" ref="N2:N3" si="0">IF(OR(L2="",M2=""),"",
IF(OR(L2="Low",M2="Low"),"Low",
IF(OR(L2="Moderate",M2="Moderate"),"Moderate",
"High")))</f>
        <v/>
      </c>
      <c r="O2" s="45"/>
      <c r="P2" s="45"/>
      <c r="Q2" s="14"/>
      <c r="R2" s="41" t="s">
        <v>94</v>
      </c>
      <c r="S2" s="15"/>
      <c r="T2" s="45"/>
      <c r="U2" s="45"/>
    </row>
    <row r="3" spans="1:21" ht="76.5" x14ac:dyDescent="0.25">
      <c r="A3" s="96"/>
      <c r="B3" s="17" t="s">
        <v>33</v>
      </c>
      <c r="C3" s="30" t="s">
        <v>68</v>
      </c>
      <c r="D3" s="30" t="s">
        <v>73</v>
      </c>
      <c r="E3" s="13"/>
      <c r="F3" s="44" t="s">
        <v>71</v>
      </c>
      <c r="G3" s="44" t="s">
        <v>69</v>
      </c>
      <c r="H3" s="45"/>
      <c r="I3" s="46"/>
      <c r="J3" s="46"/>
      <c r="K3" s="46"/>
      <c r="L3" s="46"/>
      <c r="M3" s="46"/>
      <c r="N3" s="20" t="str">
        <f t="shared" si="0"/>
        <v/>
      </c>
      <c r="O3" s="45"/>
      <c r="P3" s="45"/>
      <c r="Q3" s="14"/>
      <c r="R3" s="41" t="s">
        <v>94</v>
      </c>
      <c r="S3" s="15"/>
      <c r="T3" s="45"/>
      <c r="U3" s="45"/>
    </row>
  </sheetData>
  <sheetProtection sort="0" autoFilter="0"/>
  <autoFilter ref="A1:U1" xr:uid="{00000000-0009-0000-0000-000005000000}"/>
  <mergeCells count="1">
    <mergeCell ref="A2:A3"/>
  </mergeCells>
  <conditionalFormatting sqref="N2:N3">
    <cfRule type="expression" dxfId="0" priority="7">
      <formula>OR(AND(L2&lt;&gt;"",M2=""),AND(L2="",M2&lt;&gt;""))</formula>
    </cfRule>
  </conditionalFormatting>
  <dataValidations count="25">
    <dataValidation allowBlank="1" showInputMessage="1" showErrorMessage="1" promptTitle="Prior Risk Exposure Level" prompt="Associated risk exposure level if a failure exists for this control from previous year's assessment" sqref="U1" xr:uid="{00000000-0002-0000-0500-000000000000}"/>
    <dataValidation allowBlank="1" showInputMessage="1" showErrorMessage="1" promptTitle="Prior Assessment Result" prompt="Associated assessment result if a failure exists for this control from previous year's assessment" sqref="T1" xr:uid="{00000000-0002-0000-0500-000001000000}"/>
    <dataValidation allowBlank="1" showInputMessage="1" showErrorMessage="1" promptTitle="Assessor POC" prompt="Associated 3PAO POC who conducted the assessment (Employee Name, Company Name)" sqref="R1" xr:uid="{00000000-0002-0000-0500-000002000000}"/>
    <dataValidation allowBlank="1" showInputMessage="1" showErrorMessage="1" promptTitle="Recommendation for Mitigation" prompt="Associated recommendation to remediate identified risk" sqref="P1" xr:uid="{00000000-0002-0000-0500-000003000000}"/>
    <dataValidation allowBlank="1" showInputMessage="1" showErrorMessage="1" promptTitle="Risk Statement" prompt="Risk statement for identified risk documenting the associated impact" sqref="O1" xr:uid="{00000000-0002-0000-0500-000004000000}"/>
    <dataValidation allowBlank="1" showInputMessage="1" showErrorMessage="1" promptTitle="Impact Level" prompt="Associated impact level for identified risk" sqref="M1" xr:uid="{00000000-0002-0000-0500-000005000000}"/>
    <dataValidation allowBlank="1" showInputMessage="1" showErrorMessage="1" promptTitle="Likelihood Level" prompt="Associated likelihood level for identified risk" sqref="L1" xr:uid="{00000000-0002-0000-0500-000006000000}"/>
    <dataValidation allowBlank="1" showInputMessage="1" showErrorMessage="1" promptTitle="Identified Risk" prompt="Extrapolated finding(s) from observations and evidence" sqref="K1" xr:uid="{00000000-0002-0000-0500-000007000000}"/>
    <dataValidation allowBlank="1" showInputMessage="1" showErrorMessage="1" promptTitle="Assessment Result" prompt="Assessment result based on observations and evidence (Satisfied, Other Than Satisfied)" sqref="J1" xr:uid="{00000000-0002-0000-0500-000008000000}"/>
    <dataValidation allowBlank="1" showInputMessage="1" showErrorMessage="1" promptTitle="Implementation Status" prompt="Implementation status based on assessment results (Implemented, Partially Implemented, Planned, Alternative Implementation, Planned, Not Applicable)" sqref="I1" xr:uid="{00000000-0002-0000-0500-000009000000}"/>
    <dataValidation allowBlank="1" showInputMessage="1" showErrorMessage="1" promptTitle="Observations and Evidence" prompt="Associated assessment results from applicable test procedure(s), along with associated artifacts" sqref="H1" xr:uid="{00000000-0002-0000-0500-00000A000000}"/>
    <dataValidation allowBlank="1" showInputMessage="1" showErrorMessage="1" promptTitle="Test" prompt="Scoped 'test' test procedure to validate assessment objective" sqref="G1" xr:uid="{00000000-0002-0000-0500-00000B000000}"/>
    <dataValidation allowBlank="1" showInputMessage="1" showErrorMessage="1" promptTitle="Interview" prompt="Scoped 'interview' test procedure to validate assessment objective" sqref="F1" xr:uid="{00000000-0002-0000-0500-00000C000000}"/>
    <dataValidation allowBlank="1" showInputMessage="1" showErrorMessage="1" promptTitle="Examine" prompt="Scoped 'examine' test procedure to validate assessment objective" sqref="E1" xr:uid="{00000000-0002-0000-0500-00000D000000}"/>
    <dataValidation allowBlank="1" showInputMessage="1" showErrorMessage="1" promptTitle="Control Name" prompt="Associated control name from NIST SP 800-53 Rev 4" sqref="A1" xr:uid="{00000000-0002-0000-0500-00000E000000}"/>
    <dataValidation allowBlank="1" showInputMessage="1" showErrorMessage="1" promptTitle="Control ID" prompt="Associated control ID from NIST SP 800-53 Rev 4" sqref="B1" xr:uid="{00000000-0002-0000-0500-00000F000000}"/>
    <dataValidation allowBlank="1" showInputMessage="1" showErrorMessage="1" promptTitle="Assessment Procedure" prompt="Associated assessment procedure ID from NIST SP 800-53A Rev 4" sqref="C1" xr:uid="{00000000-0002-0000-0500-000010000000}"/>
    <dataValidation allowBlank="1" showInputMessage="1" showErrorMessage="1" promptTitle="Assessment Objective" prompt="Associated assessment objective from NIST SP 800-53A Rev 4" sqref="D1" xr:uid="{00000000-0002-0000-0500-000011000000}"/>
    <dataValidation allowBlank="1" showInputMessage="1" showErrorMessage="1" promptTitle="SSP Imp. Statement Differential" prompt="How well the SSP's status matches the technical implementation (None,Low,Moderate,High) None=SSP matches technical implmentation, Low=SSP is close to technical implmentation, Moderate=SSP is mod. different, High=SSP is significantly different" sqref="Q1" xr:uid="{00000000-0002-0000-0500-000012000000}"/>
    <dataValidation type="list" allowBlank="1" showInputMessage="1" showErrorMessage="1" sqref="Q4:Q1048576" xr:uid="{00000000-0002-0000-0500-000013000000}">
      <formula1>"Yes,No"</formula1>
    </dataValidation>
    <dataValidation type="list" allowBlank="1" showInputMessage="1" showErrorMessage="1" sqref="L2:M1048576 U2:U1048576" xr:uid="{00000000-0002-0000-0500-000014000000}">
      <formula1>"High,Moderate,Low"</formula1>
    </dataValidation>
    <dataValidation type="list" allowBlank="1" showInputMessage="1" showErrorMessage="1" sqref="J2:J1048576" xr:uid="{00000000-0002-0000-0500-000015000000}">
      <formula1>"Satisfied,Other Than Satisfied"</formula1>
    </dataValidation>
    <dataValidation type="list" allowBlank="1" showInputMessage="1" showErrorMessage="1" sqref="T2:T1048576" xr:uid="{00000000-0002-0000-0500-000016000000}">
      <formula1>"Satisfied, Other Than Satisfied"</formula1>
    </dataValidation>
    <dataValidation type="list" allowBlank="1" showInputMessage="1" showErrorMessage="1" sqref="I2:I1048576" xr:uid="{00000000-0002-0000-0500-000017000000}">
      <formula1>"Implemented,Partially Implemented,Planned,Alternative Implementation,Not Applicable"</formula1>
    </dataValidation>
    <dataValidation type="list" allowBlank="1" showInputMessage="1" showErrorMessage="1" sqref="Q2:Q3" xr:uid="{00000000-0002-0000-0500-000018000000}">
      <formula1>"None,Low,Moderate,High"</formula1>
    </dataValidation>
  </dataValidations>
  <printOptions horizontalCentered="1" gridLines="1"/>
  <pageMargins left="0.75" right="0.75" top="0.75" bottom="0.75" header="0" footer="0"/>
  <pageSetup scale="4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System</vt:lpstr>
      <vt:lpstr>CtrlSummary</vt:lpstr>
      <vt:lpstr>AC</vt:lpstr>
      <vt:lpstr>IA</vt:lpstr>
      <vt:lpstr>IR</vt:lpstr>
      <vt:lpstr>SI</vt:lpstr>
      <vt:lpstr>AC!Print_Area</vt:lpstr>
      <vt:lpstr>IA!Print_Area</vt:lpstr>
      <vt:lpstr>IR!Print_Area</vt:lpstr>
      <vt:lpstr>SI!Print_Area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High Test Workbook</dc:title>
  <dc:subject>FedRAMP</dc:subject>
  <dc:creator>Michael Carter</dc:creator>
  <cp:lastModifiedBy>kossi azoumaro</cp:lastModifiedBy>
  <dcterms:created xsi:type="dcterms:W3CDTF">2015-07-30T13:50:21Z</dcterms:created>
  <dcterms:modified xsi:type="dcterms:W3CDTF">2017-11-17T16:17:14Z</dcterms:modified>
</cp:coreProperties>
</file>